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за сесия прогноза 2018-2020 Іет" sheetId="1" r:id="rId1"/>
  </sheets>
  <definedNames/>
  <calcPr fullCalcOnLoad="1"/>
</workbook>
</file>

<file path=xl/sharedStrings.xml><?xml version="1.0" encoding="utf-8"?>
<sst xmlns="http://schemas.openxmlformats.org/spreadsheetml/2006/main" count="117" uniqueCount="109">
  <si>
    <t>Обект</t>
  </si>
  <si>
    <t>Ф1. Общодържавни служби</t>
  </si>
  <si>
    <t>Ф3. Образование</t>
  </si>
  <si>
    <t>Ф 5.Социално осигуряване,подпомагане и грижи</t>
  </si>
  <si>
    <t>ОБЩА СТОЙНОСТ</t>
  </si>
  <si>
    <t>Компютърни конфигурации</t>
  </si>
  <si>
    <t>§5100</t>
  </si>
  <si>
    <t>§5200</t>
  </si>
  <si>
    <t>Общ устройствен план на община Аксаково</t>
  </si>
  <si>
    <t>§5300</t>
  </si>
  <si>
    <t>Планове на новообразувани имоти</t>
  </si>
  <si>
    <t xml:space="preserve">Изработка на подробни устройствени планове /ПУП/ на имоти-общинска собственост </t>
  </si>
  <si>
    <t>Изработка кадастрални карти-цифрови</t>
  </si>
  <si>
    <t>Изграждане спортна площадка с.Л. Каравелово</t>
  </si>
  <si>
    <t>Ф4. Здравеопазване</t>
  </si>
  <si>
    <t>Реконструкция улично осветление  по населени места на територията на община Аксаково</t>
  </si>
  <si>
    <t>Изграждане на сграда за "Пожарна" в гр.Аксаково</t>
  </si>
  <si>
    <t>Придобиване на земя в УПИ ХХХ "за площад и озеленяване", кв.22  в гр.Аксаково</t>
  </si>
  <si>
    <t>ОР медицински център гр.Аксаково</t>
  </si>
  <si>
    <t>Приложение №3</t>
  </si>
  <si>
    <t>в т.ч.:</t>
  </si>
  <si>
    <t>целева субс.</t>
  </si>
  <si>
    <t>Изготвил:</t>
  </si>
  <si>
    <t>Руска Илиева</t>
  </si>
  <si>
    <t>Ф2. Отбрана и сигурност</t>
  </si>
  <si>
    <t>трансфер</t>
  </si>
  <si>
    <t>§5400</t>
  </si>
  <si>
    <t>Придобиване на част от администр.сграда на Община Аксаково в гр.Аксаково</t>
  </si>
  <si>
    <t>трансфери</t>
  </si>
  <si>
    <t>делегиран бюджет</t>
  </si>
  <si>
    <t xml:space="preserve">собств.  ср-ва </t>
  </si>
  <si>
    <t>Аварийно водоснабдяване депо за ТБО, землище с.Въглен</t>
  </si>
  <si>
    <t>от неф.акт.</t>
  </si>
  <si>
    <t>собств.ср.</t>
  </si>
  <si>
    <t>цел. субс.</t>
  </si>
  <si>
    <t>делег.бюдж.</t>
  </si>
  <si>
    <t>от пр.ост.</t>
  </si>
  <si>
    <t>средства от ЕС и нац.и общ.съф.</t>
  </si>
  <si>
    <t>2018г.</t>
  </si>
  <si>
    <t xml:space="preserve">Придобиване на земя </t>
  </si>
  <si>
    <t>Проект за обект „Възстановяване на отводнителни съоръжения на Регионално депо за неопасни отпадъци в ПИ №000212 в землището на с.Въглен”</t>
  </si>
  <si>
    <t>„Аварийно възстановяване на улица ул.„Първа” от ОК 153 до ОК 165, ул.„Девета” от ОК 66 до ПТ52 и ул.„Десета” от ОК 64 до ОК 1 и корекция на дерето от ПТ К1 /край регулация на селото/ до ПТ К13”, с. Долище, Община Аксаково”</t>
  </si>
  <si>
    <t>Съгласувал:</t>
  </si>
  <si>
    <t>инж.Кр.Дянкова</t>
  </si>
  <si>
    <t xml:space="preserve">Рекултивация на регионално депо за неопасни отпадъци на общините Варна и Аксаково в ПИ № 000212 и нарушени терени с твърди битови отпадъци в землището на с. Въглен, община Аксаково, област Варна </t>
  </si>
  <si>
    <t>Видеонаблюдние на обществени обекти в гр.Аксаково</t>
  </si>
  <si>
    <t>Ф6, Гр.А. Жилищно строителство, благоустройство,
комунално стопанство</t>
  </si>
  <si>
    <t>Ф6, Гр.Б. Опазване на околната среда</t>
  </si>
  <si>
    <t>Ф7, Гр.В. Култура</t>
  </si>
  <si>
    <t>Ф7, Гр.Б. Физическа култура и спорт</t>
  </si>
  <si>
    <t>Ф8, Гр.В. Транспорт и съобщения</t>
  </si>
  <si>
    <t>Ф8, Гр.Б. Селско стопанство, горско стопанство, лов и риболов</t>
  </si>
  <si>
    <t>Ф8, Гр.Е. Други дейности по икономиката</t>
  </si>
  <si>
    <t>прех.    остат.</t>
  </si>
  <si>
    <t>Кмет:  инж.Атанас Стоилов</t>
  </si>
  <si>
    <t>ПИП за обект "Укрепване свлачища "Кипарис - юг" - "Кипарис - север", с.Осеново</t>
  </si>
  <si>
    <t>Придобиване компютърни конфигурации и проектор в ОУ с.Въглен</t>
  </si>
  <si>
    <t>Изграждане на елементи от техническата инфраструктура в населените места на Община Аксаково</t>
  </si>
  <si>
    <t>2019г.</t>
  </si>
  <si>
    <t>прогноза 2017-2019</t>
  </si>
  <si>
    <t>Придобиване на друго оборудване, машини и съоръж.</t>
  </si>
  <si>
    <t>Придобиване на стопански инвентар</t>
  </si>
  <si>
    <t>ОР на асансьорна уредба в администр.сграда на Община Аксаково в гр.Аксаково</t>
  </si>
  <si>
    <t>Изграждане на пристройка и надстройка към съществуваща сграда на ОДЗ „Детство мое” за две групи в УПИ VII „за детска градина”, кв. 64, гр. Аксаково</t>
  </si>
  <si>
    <t>Изграждане на подпорна стена по границата на УПИ І-136, кв.21 по плана на с. Изворско</t>
  </si>
  <si>
    <t>инж.Г.Иванова</t>
  </si>
  <si>
    <t>бюджет 2017г.</t>
  </si>
  <si>
    <t>Изработка на уеб сайт в ОУ с.Изворско</t>
  </si>
  <si>
    <t>Доставка и монтаж на поливни системи на зелени площи /централен площад, част от ул. „Георги Петлешев“, между ул."М.Палаузов" и ул."Овеч"/в гр.Аксаково</t>
  </si>
  <si>
    <t>Доставка на глюкозен анализатор</t>
  </si>
  <si>
    <t xml:space="preserve"> ОР на улици в населените места на Община Аксаково</t>
  </si>
  <si>
    <t>ОР водопровод в с.Л.Каравелово</t>
  </si>
  <si>
    <t>ОР и пристрояване на сграда кметство с.Доброглед</t>
  </si>
  <si>
    <t>Изграждане на приют за кучета</t>
  </si>
  <si>
    <t>ОР сграда Читалище с. Изворско</t>
  </si>
  <si>
    <t>Доставка, монтаж и пускане в експлоатация на система за видеонаблюдение за сгради и съоръжения на „Регионално депо за неопасни отпадъци за общините Варна, Аксаково и Белослав“ в землище на с. Въглен, община Аксаково</t>
  </si>
  <si>
    <t>Основен ремонт и реконструкция на съществуваща сграда за обществено обслужване в УПИ I-293, кв.14, по плана на гр.Аксаково, Община Аксаково</t>
  </si>
  <si>
    <t>РИОСВ</t>
  </si>
  <si>
    <t xml:space="preserve">Рекултивация на депо за неопасни отпадъци на общините Варна и Аксаково в ПИ № 000207  в землището на с. Въглен, община Аксаково, област Варна </t>
  </si>
  <si>
    <t>Основен ремонт на сграда-Кметство с.Засмяно</t>
  </si>
  <si>
    <t>Изграждане на пожаро-известителна система в ОУ с.Изворско/проект/</t>
  </si>
  <si>
    <t>Изграждане на пожаро-известителна система в СУ гр.Игнатиево/проект/</t>
  </si>
  <si>
    <t>Обновяване зона за отдих в гр.Игнатиево/проект/</t>
  </si>
  <si>
    <t>Изграждане на зона за отдих в с.Доброглед/проект/</t>
  </si>
  <si>
    <t>Изграждане зони за отдих,в т.ч. детски площадки по населените места на гр.Аксаково</t>
  </si>
  <si>
    <t xml:space="preserve">
ОР на участъци от общинска пътна мрежа на Община Аксаково</t>
  </si>
  <si>
    <t>Аварийно възстановяване на улица осемнадесета от ОТ 72 до ОТ 79 между кварталите 42 и 43 и изграждане на отводнителен канал в с.Водица/проект/</t>
  </si>
  <si>
    <t>Аварийно възстановяване на улица десета от ОТ 49 до ОТ 100 в с.Въглен/проект/</t>
  </si>
  <si>
    <t>Аварийно възстановяване на улица двадесет и девета и изграждане на подпорна стена в с.Кичево/проект/</t>
  </si>
  <si>
    <t>Доставка на оборудване по проект „Ние сме и ще бъдем активни“, с № BG05M9OP001-2.005-0002 по Оперативна програма „Човешки ресурси”</t>
  </si>
  <si>
    <t xml:space="preserve"> Доставка на автомобил по проект „Развитие на социалното предприемачество“, процедура BG05M9OP001-2.006 по Оперативна програма „Човешки ресурси”</t>
  </si>
  <si>
    <t>Рехабилитация и реконструкция на участъци от пътната мрежа на община Аксаково: 1. Участък от път VAR 1023 /от строителна граница на гр. Аксаково до строителна граница на гр. Игнатиево/; 2. Участък от път VAR 1031 /от кръстовище с републикански път ІІІ-902 до строителна граница на с. Климентово/; 3 Участък от път VAR 1081 /от кръстовище с републикански път ІІІ-902 до строителна граница на с. Въглен/.; 4. Път VAR 3030  с. Яребична</t>
  </si>
  <si>
    <t>Рехабилитация на улици в гр. Аксаково: 1. улица  „Георги Петлешев”; 2. улица „Капитан Петко Войвода”; 3. улица  „Илия Димитров”; 4. улица  „Добруджа”;  5. улица  „Петрова нива”; 6. улица  „Здравец”; 7. улица от кръстовището на ул. „Георги Кондолов“ с ул. „Христо Ботев“ до ул. „Хаджи Димитър“ (край гаражите)</t>
  </si>
  <si>
    <t>Реконструкция и пристройка  на детска градина в УПИ-IV„детска градина“ , кв. 14, по плана на с. Изворско, общ. Аксаково, обл. Варна</t>
  </si>
  <si>
    <t>2020г.</t>
  </si>
  <si>
    <t xml:space="preserve"> Изграждане административна сграда с. Л. Каравелово</t>
  </si>
  <si>
    <t xml:space="preserve"> Поименен  списък  на  капиталовите  разходи за  бюджетната прогноза за 2018-2020г. на Община Аксаково </t>
  </si>
  <si>
    <t>Обновяване на зона за отдих в с.Осеново</t>
  </si>
  <si>
    <t xml:space="preserve"> "Почистване на коритото на дере в гр.Игнатиево и изграждане предпазни съоръжения срещу наводнение на част от населеното място.</t>
  </si>
  <si>
    <t>Аварийно възстановяване на улица осемнадесета от ОТ 123 до ОТ 124 в с.Куманово</t>
  </si>
  <si>
    <t>Изграждане на отводнителен охранителен канал в източната част на с.Куманово</t>
  </si>
  <si>
    <t>Аварийно почистване и продълбочаване на дере и възстановяване на мостово съоръжение с прилежащата пътна връзка към него в с.Ботево</t>
  </si>
  <si>
    <t>Аварийно възстановяване на три улици в с.Засмяно</t>
  </si>
  <si>
    <t xml:space="preserve"> „Аварийно-възстановителни работи за отвеждане на преминаващи водни количества през пътен водосток на общински път VAR 2021 село Доброглед и предпазване от заливане на имоти  намиращи се в северозападната част на селото”</t>
  </si>
  <si>
    <t>Изграждане на отводнителни съоръжения по улици в с.Слънчево</t>
  </si>
  <si>
    <t>„Изграждане на защитни козирки и бордове на ел.везни на на РДНО за общини Варна, Аксаково и Белослав“.</t>
  </si>
  <si>
    <t>„Изграждане на водопровод за аварийно (резервно) водоснабдяване на РДНО за Варна, Аксаково и Белослав“.</t>
  </si>
  <si>
    <t>Изграждане на спортен комплекс в гр.Аксаково</t>
  </si>
  <si>
    <t>Изграждане на стадион в гр.Игнатиево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</si>
</sst>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5" fillId="33" borderId="18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18" xfId="0" applyFont="1" applyFill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16" xfId="0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6" fillId="33" borderId="16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1" fillId="0" borderId="0" xfId="0" applyFont="1" applyAlignment="1">
      <alignment/>
    </xf>
    <xf numFmtId="0" fontId="6" fillId="33" borderId="18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" fillId="0" borderId="36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0" fontId="0" fillId="36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0" fillId="35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/>
    </xf>
    <xf numFmtId="0" fontId="6" fillId="33" borderId="1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42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33" borderId="43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26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0" fillId="14" borderId="14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1" fillId="38" borderId="16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0" fillId="33" borderId="18" xfId="0" applyFont="1" applyFill="1" applyBorder="1" applyAlignment="1">
      <alignment vertical="center" wrapText="1"/>
    </xf>
    <xf numFmtId="0" fontId="5" fillId="38" borderId="14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15" borderId="16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5" fillId="15" borderId="16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1" fillId="0" borderId="30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1" fillId="0" borderId="35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PageLayoutView="0" workbookViewId="0" topLeftCell="A1">
      <selection activeCell="E106" sqref="E106"/>
    </sheetView>
  </sheetViews>
  <sheetFormatPr defaultColWidth="9.140625" defaultRowHeight="12.75"/>
  <cols>
    <col min="1" max="1" width="50.28125" style="0" customWidth="1"/>
    <col min="2" max="2" width="9.421875" style="0" customWidth="1"/>
    <col min="3" max="3" width="8.57421875" style="0" customWidth="1"/>
    <col min="4" max="5" width="9.00390625" style="0" customWidth="1"/>
    <col min="6" max="6" width="11.7109375" style="0" customWidth="1"/>
    <col min="7" max="8" width="11.00390625" style="0" customWidth="1"/>
    <col min="9" max="11" width="8.57421875" style="0" customWidth="1"/>
    <col min="12" max="17" width="8.28125" style="0" customWidth="1"/>
    <col min="18" max="20" width="7.57421875" style="0" customWidth="1"/>
    <col min="21" max="23" width="7.8515625" style="0" customWidth="1"/>
  </cols>
  <sheetData>
    <row r="1" spans="1:9" ht="12.75">
      <c r="A1" s="109" t="s">
        <v>54</v>
      </c>
      <c r="I1" t="s">
        <v>19</v>
      </c>
    </row>
    <row r="3" spans="1:11" ht="29.25" customHeight="1" thickBot="1">
      <c r="A3" s="187" t="s">
        <v>96</v>
      </c>
      <c r="B3" s="187"/>
      <c r="C3" s="187"/>
      <c r="D3" s="187"/>
      <c r="E3" s="187"/>
      <c r="F3" s="187"/>
      <c r="G3" s="187"/>
      <c r="H3" s="187"/>
      <c r="I3" s="188"/>
      <c r="J3" s="188"/>
      <c r="K3" s="188"/>
    </row>
    <row r="4" spans="1:23" ht="27.75" customHeight="1" thickBot="1">
      <c r="A4" s="197" t="s">
        <v>0</v>
      </c>
      <c r="B4" s="199" t="s">
        <v>66</v>
      </c>
      <c r="C4" s="201" t="s">
        <v>20</v>
      </c>
      <c r="D4" s="193"/>
      <c r="E4" s="193"/>
      <c r="F4" s="202"/>
      <c r="G4" s="202"/>
      <c r="H4" s="203" t="s">
        <v>37</v>
      </c>
      <c r="I4" s="194" t="s">
        <v>59</v>
      </c>
      <c r="J4" s="195"/>
      <c r="K4" s="196"/>
      <c r="L4" s="190"/>
      <c r="M4" s="190"/>
      <c r="N4" s="192"/>
      <c r="O4" s="190"/>
      <c r="P4" s="190"/>
      <c r="Q4" s="202"/>
      <c r="R4" s="189"/>
      <c r="S4" s="190"/>
      <c r="T4" s="192"/>
      <c r="U4" s="189"/>
      <c r="V4" s="190"/>
      <c r="W4" s="191"/>
    </row>
    <row r="5" spans="1:23" ht="29.25" customHeight="1" thickBot="1">
      <c r="A5" s="198"/>
      <c r="B5" s="200"/>
      <c r="C5" s="50" t="s">
        <v>21</v>
      </c>
      <c r="D5" s="50" t="s">
        <v>30</v>
      </c>
      <c r="E5" s="51" t="s">
        <v>53</v>
      </c>
      <c r="F5" s="51" t="s">
        <v>28</v>
      </c>
      <c r="G5" s="50" t="s">
        <v>29</v>
      </c>
      <c r="H5" s="204"/>
      <c r="I5" s="73" t="s">
        <v>38</v>
      </c>
      <c r="J5" s="73" t="s">
        <v>58</v>
      </c>
      <c r="K5" s="127" t="s">
        <v>94</v>
      </c>
      <c r="L5" s="137" t="s">
        <v>6</v>
      </c>
      <c r="M5" s="98" t="s">
        <v>6</v>
      </c>
      <c r="N5" s="98" t="s">
        <v>6</v>
      </c>
      <c r="O5" s="100" t="s">
        <v>7</v>
      </c>
      <c r="P5" s="100" t="s">
        <v>7</v>
      </c>
      <c r="Q5" s="100" t="s">
        <v>7</v>
      </c>
      <c r="R5" s="101" t="s">
        <v>9</v>
      </c>
      <c r="S5" s="101" t="s">
        <v>9</v>
      </c>
      <c r="T5" s="101" t="s">
        <v>9</v>
      </c>
      <c r="U5" s="68" t="s">
        <v>26</v>
      </c>
      <c r="V5" s="68" t="s">
        <v>26</v>
      </c>
      <c r="W5" s="68" t="s">
        <v>26</v>
      </c>
    </row>
    <row r="6" spans="1:23" ht="12.75">
      <c r="A6" s="22" t="s">
        <v>1</v>
      </c>
      <c r="B6" s="35">
        <f>SUM(B7:B14)</f>
        <v>156900</v>
      </c>
      <c r="C6" s="53"/>
      <c r="D6" s="35"/>
      <c r="E6" s="35"/>
      <c r="F6" s="106"/>
      <c r="G6" s="22"/>
      <c r="H6" s="35"/>
      <c r="I6" s="74">
        <f aca="true" t="shared" si="0" ref="I6:W6">SUM(I7:I14)</f>
        <v>10000</v>
      </c>
      <c r="J6" s="128">
        <f t="shared" si="0"/>
        <v>40000</v>
      </c>
      <c r="K6" s="128">
        <f t="shared" si="0"/>
        <v>215000</v>
      </c>
      <c r="L6" s="138">
        <f t="shared" si="0"/>
        <v>0</v>
      </c>
      <c r="M6" s="97">
        <f t="shared" si="0"/>
        <v>20000</v>
      </c>
      <c r="N6" s="97">
        <f t="shared" si="0"/>
        <v>0</v>
      </c>
      <c r="O6" s="99">
        <f t="shared" si="0"/>
        <v>10000</v>
      </c>
      <c r="P6" s="99">
        <f t="shared" si="0"/>
        <v>20000</v>
      </c>
      <c r="Q6" s="99">
        <f t="shared" si="0"/>
        <v>215000</v>
      </c>
      <c r="R6" s="97">
        <f t="shared" si="0"/>
        <v>0</v>
      </c>
      <c r="S6" s="97">
        <f t="shared" si="0"/>
        <v>0</v>
      </c>
      <c r="T6" s="97">
        <f t="shared" si="0"/>
        <v>0</v>
      </c>
      <c r="U6" s="106">
        <f t="shared" si="0"/>
        <v>0</v>
      </c>
      <c r="V6" s="106">
        <f t="shared" si="0"/>
        <v>0</v>
      </c>
      <c r="W6" s="106">
        <f t="shared" si="0"/>
        <v>0</v>
      </c>
    </row>
    <row r="7" spans="1:23" ht="12.75">
      <c r="A7" s="39" t="s">
        <v>60</v>
      </c>
      <c r="B7" s="41">
        <f>C7+D7+E7+F7+G7</f>
        <v>4000</v>
      </c>
      <c r="C7" s="55"/>
      <c r="D7" s="75">
        <v>4000</v>
      </c>
      <c r="E7" s="39"/>
      <c r="F7" s="20"/>
      <c r="G7" s="24"/>
      <c r="H7" s="17"/>
      <c r="I7" s="75">
        <v>3000</v>
      </c>
      <c r="J7" s="75">
        <v>3000</v>
      </c>
      <c r="K7" s="75">
        <v>3000</v>
      </c>
      <c r="L7" s="83"/>
      <c r="M7" s="49"/>
      <c r="N7" s="49"/>
      <c r="O7" s="4">
        <v>3000</v>
      </c>
      <c r="P7" s="4">
        <v>3000</v>
      </c>
      <c r="Q7" s="4">
        <v>3000</v>
      </c>
      <c r="R7" s="49"/>
      <c r="S7" s="49"/>
      <c r="T7" s="49"/>
      <c r="U7" s="83"/>
      <c r="V7" s="83"/>
      <c r="W7" s="83"/>
    </row>
    <row r="8" spans="1:23" ht="12.75">
      <c r="A8" s="39" t="s">
        <v>61</v>
      </c>
      <c r="B8" s="41">
        <f aca="true" t="shared" si="1" ref="B8:B14">C8+D8+E8+F8+G8</f>
        <v>1000</v>
      </c>
      <c r="C8" s="55"/>
      <c r="D8" s="75">
        <v>1000</v>
      </c>
      <c r="E8" s="39"/>
      <c r="F8" s="20"/>
      <c r="G8" s="24"/>
      <c r="H8" s="17"/>
      <c r="I8" s="75">
        <v>5000</v>
      </c>
      <c r="J8" s="75">
        <v>5000</v>
      </c>
      <c r="K8" s="75">
        <v>7000</v>
      </c>
      <c r="L8" s="83"/>
      <c r="M8" s="49"/>
      <c r="N8" s="49"/>
      <c r="O8" s="4">
        <v>5000</v>
      </c>
      <c r="P8" s="4">
        <v>5000</v>
      </c>
      <c r="Q8" s="4">
        <v>7000</v>
      </c>
      <c r="R8" s="49"/>
      <c r="S8" s="49"/>
      <c r="T8" s="49"/>
      <c r="U8" s="83"/>
      <c r="V8" s="83"/>
      <c r="W8" s="83"/>
    </row>
    <row r="9" spans="1:23" ht="12.75">
      <c r="A9" s="24" t="s">
        <v>5</v>
      </c>
      <c r="B9" s="41">
        <f t="shared" si="1"/>
        <v>0</v>
      </c>
      <c r="C9" s="55"/>
      <c r="D9" s="75"/>
      <c r="E9" s="39"/>
      <c r="F9" s="20"/>
      <c r="G9" s="24"/>
      <c r="H9" s="17"/>
      <c r="I9" s="75">
        <v>2000</v>
      </c>
      <c r="J9" s="129">
        <v>2000</v>
      </c>
      <c r="K9" s="129">
        <v>5000</v>
      </c>
      <c r="L9" s="83"/>
      <c r="M9" s="49"/>
      <c r="N9" s="49"/>
      <c r="O9" s="4">
        <v>2000</v>
      </c>
      <c r="P9" s="4">
        <v>2000</v>
      </c>
      <c r="Q9" s="4">
        <v>5000</v>
      </c>
      <c r="R9" s="49"/>
      <c r="S9" s="49"/>
      <c r="T9" s="49"/>
      <c r="U9" s="83"/>
      <c r="V9" s="83"/>
      <c r="W9" s="83"/>
    </row>
    <row r="10" spans="1:23" ht="12.75">
      <c r="A10" s="24" t="s">
        <v>95</v>
      </c>
      <c r="B10" s="41">
        <f t="shared" si="1"/>
        <v>0</v>
      </c>
      <c r="C10" s="55"/>
      <c r="D10" s="39">
        <v>0</v>
      </c>
      <c r="E10" s="39"/>
      <c r="F10" s="20"/>
      <c r="G10" s="24"/>
      <c r="H10" s="17"/>
      <c r="I10" s="39"/>
      <c r="J10" s="176">
        <v>10000</v>
      </c>
      <c r="K10" s="176">
        <v>200000</v>
      </c>
      <c r="L10" s="83"/>
      <c r="M10" s="49"/>
      <c r="N10" s="49"/>
      <c r="O10" s="4"/>
      <c r="P10" s="4">
        <v>10000</v>
      </c>
      <c r="Q10" s="4">
        <v>200000</v>
      </c>
      <c r="R10" s="49"/>
      <c r="S10" s="49"/>
      <c r="T10" s="49"/>
      <c r="U10" s="83"/>
      <c r="V10" s="83"/>
      <c r="W10" s="83"/>
    </row>
    <row r="11" spans="1:23" ht="25.5">
      <c r="A11" s="79" t="s">
        <v>27</v>
      </c>
      <c r="B11" s="41">
        <f t="shared" si="1"/>
        <v>111883</v>
      </c>
      <c r="C11" s="55">
        <f>150000+1276-39393</f>
        <v>111883</v>
      </c>
      <c r="D11" s="39">
        <v>0</v>
      </c>
      <c r="E11" s="39"/>
      <c r="F11" s="20"/>
      <c r="G11" s="24"/>
      <c r="H11" s="17"/>
      <c r="I11" s="17"/>
      <c r="J11" s="20"/>
      <c r="K11" s="20"/>
      <c r="L11" s="83"/>
      <c r="M11" s="49"/>
      <c r="N11" s="49"/>
      <c r="O11" s="4"/>
      <c r="P11" s="4"/>
      <c r="Q11" s="4"/>
      <c r="R11" s="49"/>
      <c r="S11" s="49"/>
      <c r="T11" s="49"/>
      <c r="U11" s="83"/>
      <c r="V11" s="83"/>
      <c r="W11" s="83"/>
    </row>
    <row r="12" spans="1:23" ht="25.5">
      <c r="A12" s="143" t="s">
        <v>62</v>
      </c>
      <c r="B12" s="41">
        <f t="shared" si="1"/>
        <v>624</v>
      </c>
      <c r="C12" s="55">
        <f>1900-1276</f>
        <v>624</v>
      </c>
      <c r="D12" s="39"/>
      <c r="E12" s="39"/>
      <c r="F12" s="20"/>
      <c r="G12" s="24"/>
      <c r="H12" s="17"/>
      <c r="I12" s="17"/>
      <c r="J12" s="20"/>
      <c r="K12" s="20"/>
      <c r="L12" s="83"/>
      <c r="M12" s="49"/>
      <c r="N12" s="49"/>
      <c r="O12" s="4"/>
      <c r="P12" s="4"/>
      <c r="Q12" s="4"/>
      <c r="R12" s="49"/>
      <c r="S12" s="49"/>
      <c r="T12" s="49"/>
      <c r="U12" s="83"/>
      <c r="V12" s="83"/>
      <c r="W12" s="83"/>
    </row>
    <row r="13" spans="1:23" ht="12.75">
      <c r="A13" s="143" t="s">
        <v>79</v>
      </c>
      <c r="B13" s="41">
        <f t="shared" si="1"/>
        <v>39393</v>
      </c>
      <c r="C13" s="55">
        <v>39393</v>
      </c>
      <c r="D13" s="39"/>
      <c r="E13" s="39"/>
      <c r="F13" s="20"/>
      <c r="G13" s="24"/>
      <c r="H13" s="17"/>
      <c r="I13" s="17"/>
      <c r="J13" s="20"/>
      <c r="K13" s="20"/>
      <c r="L13" s="83"/>
      <c r="M13" s="49"/>
      <c r="N13" s="49"/>
      <c r="O13" s="4"/>
      <c r="P13" s="4"/>
      <c r="Q13" s="4"/>
      <c r="R13" s="49"/>
      <c r="S13" s="49"/>
      <c r="T13" s="49"/>
      <c r="U13" s="83"/>
      <c r="V13" s="83"/>
      <c r="W13" s="83"/>
    </row>
    <row r="14" spans="1:23" ht="12.75">
      <c r="A14" s="151" t="s">
        <v>72</v>
      </c>
      <c r="B14" s="41">
        <f t="shared" si="1"/>
        <v>0</v>
      </c>
      <c r="C14" s="55"/>
      <c r="D14" s="39"/>
      <c r="E14" s="39"/>
      <c r="F14" s="20"/>
      <c r="G14" s="24"/>
      <c r="H14" s="17"/>
      <c r="I14" s="17"/>
      <c r="J14" s="176">
        <v>20000</v>
      </c>
      <c r="K14" s="20"/>
      <c r="L14" s="83"/>
      <c r="M14" s="49">
        <v>20000</v>
      </c>
      <c r="N14" s="49"/>
      <c r="O14" s="4"/>
      <c r="P14" s="4"/>
      <c r="Q14" s="4"/>
      <c r="R14" s="49"/>
      <c r="S14" s="49"/>
      <c r="T14" s="49"/>
      <c r="U14" s="83"/>
      <c r="V14" s="83"/>
      <c r="W14" s="83"/>
    </row>
    <row r="15" spans="1:23" ht="12.75">
      <c r="A15" s="24"/>
      <c r="B15" s="17"/>
      <c r="C15" s="55"/>
      <c r="D15" s="17"/>
      <c r="E15" s="39"/>
      <c r="F15" s="20"/>
      <c r="G15" s="24"/>
      <c r="H15" s="17"/>
      <c r="I15" s="17"/>
      <c r="J15" s="20"/>
      <c r="K15" s="20"/>
      <c r="L15" s="83"/>
      <c r="M15" s="49"/>
      <c r="N15" s="49"/>
      <c r="O15" s="4"/>
      <c r="P15" s="4"/>
      <c r="Q15" s="4"/>
      <c r="R15" s="49"/>
      <c r="S15" s="49"/>
      <c r="T15" s="49"/>
      <c r="U15" s="83"/>
      <c r="V15" s="83"/>
      <c r="W15" s="83"/>
    </row>
    <row r="16" spans="1:23" ht="12.75">
      <c r="A16" s="26" t="s">
        <v>24</v>
      </c>
      <c r="B16" s="37">
        <f>SUM(B17:B27)</f>
        <v>54814</v>
      </c>
      <c r="C16" s="33"/>
      <c r="D16" s="37"/>
      <c r="E16" s="46"/>
      <c r="F16" s="63"/>
      <c r="G16" s="45"/>
      <c r="H16" s="37"/>
      <c r="I16" s="37">
        <f aca="true" t="shared" si="2" ref="I16:W16">SUM(I17:I27)</f>
        <v>0</v>
      </c>
      <c r="J16" s="63">
        <f t="shared" si="2"/>
        <v>0</v>
      </c>
      <c r="K16" s="63">
        <f t="shared" si="2"/>
        <v>25626</v>
      </c>
      <c r="L16" s="63">
        <f t="shared" si="2"/>
        <v>0</v>
      </c>
      <c r="M16" s="37">
        <f t="shared" si="2"/>
        <v>0</v>
      </c>
      <c r="N16" s="37">
        <f t="shared" si="2"/>
        <v>12326</v>
      </c>
      <c r="O16" s="37">
        <f t="shared" si="2"/>
        <v>0</v>
      </c>
      <c r="P16" s="37">
        <f t="shared" si="2"/>
        <v>0</v>
      </c>
      <c r="Q16" s="37">
        <f t="shared" si="2"/>
        <v>13300</v>
      </c>
      <c r="R16" s="37">
        <f t="shared" si="2"/>
        <v>0</v>
      </c>
      <c r="S16" s="37">
        <f t="shared" si="2"/>
        <v>0</v>
      </c>
      <c r="T16" s="37">
        <f t="shared" si="2"/>
        <v>0</v>
      </c>
      <c r="U16" s="37">
        <f t="shared" si="2"/>
        <v>0</v>
      </c>
      <c r="V16" s="37">
        <f t="shared" si="2"/>
        <v>0</v>
      </c>
      <c r="W16" s="37">
        <f t="shared" si="2"/>
        <v>0</v>
      </c>
    </row>
    <row r="17" spans="1:23" ht="63.75">
      <c r="A17" s="108" t="s">
        <v>41</v>
      </c>
      <c r="B17" s="41">
        <f aca="true" t="shared" si="3" ref="B17:B27">C17+D17+E17+F17+G17</f>
        <v>40102</v>
      </c>
      <c r="C17" s="33"/>
      <c r="D17" s="37"/>
      <c r="E17" s="18">
        <v>40102</v>
      </c>
      <c r="F17" s="105"/>
      <c r="G17" s="45"/>
      <c r="H17" s="37"/>
      <c r="I17" s="37"/>
      <c r="J17" s="63"/>
      <c r="K17" s="63"/>
      <c r="L17" s="105"/>
      <c r="M17" s="105"/>
      <c r="N17" s="105"/>
      <c r="O17" s="15"/>
      <c r="P17" s="15"/>
      <c r="Q17" s="15"/>
      <c r="R17" s="13"/>
      <c r="S17" s="13"/>
      <c r="T17" s="13"/>
      <c r="U17" s="63"/>
      <c r="V17" s="63"/>
      <c r="W17" s="63"/>
    </row>
    <row r="18" spans="1:23" ht="38.25">
      <c r="A18" s="87" t="s">
        <v>98</v>
      </c>
      <c r="B18" s="41">
        <f t="shared" si="3"/>
        <v>0</v>
      </c>
      <c r="C18" s="33"/>
      <c r="D18" s="18"/>
      <c r="E18" s="18"/>
      <c r="F18" s="105"/>
      <c r="G18" s="91"/>
      <c r="H18" s="40"/>
      <c r="I18" s="40"/>
      <c r="J18" s="105"/>
      <c r="K18" s="181">
        <v>4200</v>
      </c>
      <c r="L18" s="105"/>
      <c r="M18" s="12"/>
      <c r="N18" s="12"/>
      <c r="O18" s="48"/>
      <c r="P18" s="48"/>
      <c r="Q18" s="48">
        <v>4200</v>
      </c>
      <c r="R18" s="13"/>
      <c r="S18" s="13"/>
      <c r="T18" s="13"/>
      <c r="U18" s="63"/>
      <c r="V18" s="63"/>
      <c r="W18" s="63"/>
    </row>
    <row r="19" spans="1:23" ht="25.5">
      <c r="A19" s="79" t="s">
        <v>99</v>
      </c>
      <c r="B19" s="41">
        <f t="shared" si="3"/>
        <v>0</v>
      </c>
      <c r="C19" s="55"/>
      <c r="D19" s="39"/>
      <c r="E19" s="39"/>
      <c r="F19" s="20"/>
      <c r="G19" s="24"/>
      <c r="H19" s="17"/>
      <c r="I19" s="17"/>
      <c r="J19" s="20"/>
      <c r="K19" s="184">
        <v>2000</v>
      </c>
      <c r="L19" s="83"/>
      <c r="M19" s="49"/>
      <c r="N19" s="49">
        <v>2000</v>
      </c>
      <c r="O19" s="47"/>
      <c r="P19" s="47"/>
      <c r="Q19" s="47"/>
      <c r="R19" s="49"/>
      <c r="S19" s="49"/>
      <c r="T19" s="49"/>
      <c r="U19" s="83"/>
      <c r="V19" s="83"/>
      <c r="W19" s="83"/>
    </row>
    <row r="20" spans="1:23" ht="25.5">
      <c r="A20" s="79" t="s">
        <v>100</v>
      </c>
      <c r="B20" s="41">
        <f t="shared" si="3"/>
        <v>0</v>
      </c>
      <c r="C20" s="55"/>
      <c r="D20" s="39"/>
      <c r="E20" s="39"/>
      <c r="F20" s="20"/>
      <c r="G20" s="24"/>
      <c r="H20" s="17"/>
      <c r="I20" s="17"/>
      <c r="J20" s="20"/>
      <c r="K20" s="184">
        <v>3500</v>
      </c>
      <c r="L20" s="83"/>
      <c r="M20" s="49"/>
      <c r="N20" s="49"/>
      <c r="O20" s="47"/>
      <c r="P20" s="47"/>
      <c r="Q20" s="47">
        <v>3500</v>
      </c>
      <c r="R20" s="49"/>
      <c r="S20" s="49"/>
      <c r="T20" s="49"/>
      <c r="U20" s="83"/>
      <c r="V20" s="83"/>
      <c r="W20" s="83"/>
    </row>
    <row r="21" spans="1:23" ht="38.25">
      <c r="A21" s="79" t="s">
        <v>86</v>
      </c>
      <c r="B21" s="41">
        <f t="shared" si="3"/>
        <v>4380</v>
      </c>
      <c r="C21" s="58">
        <v>4380</v>
      </c>
      <c r="D21" s="39"/>
      <c r="E21" s="39"/>
      <c r="F21" s="20"/>
      <c r="G21" s="24"/>
      <c r="H21" s="17"/>
      <c r="I21" s="17"/>
      <c r="J21" s="20"/>
      <c r="K21" s="20"/>
      <c r="L21" s="83"/>
      <c r="M21" s="49"/>
      <c r="N21" s="49"/>
      <c r="O21" s="47"/>
      <c r="P21" s="47"/>
      <c r="Q21" s="47"/>
      <c r="R21" s="49"/>
      <c r="S21" s="49"/>
      <c r="T21" s="49"/>
      <c r="U21" s="83"/>
      <c r="V21" s="83"/>
      <c r="W21" s="83"/>
    </row>
    <row r="22" spans="1:23" ht="25.5">
      <c r="A22" s="79" t="s">
        <v>87</v>
      </c>
      <c r="B22" s="41">
        <f t="shared" si="3"/>
        <v>4512</v>
      </c>
      <c r="C22" s="58">
        <v>4512</v>
      </c>
      <c r="D22" s="39"/>
      <c r="E22" s="39"/>
      <c r="F22" s="20"/>
      <c r="G22" s="24"/>
      <c r="H22" s="17"/>
      <c r="I22" s="17"/>
      <c r="J22" s="20"/>
      <c r="K22" s="20"/>
      <c r="L22" s="83"/>
      <c r="M22" s="49"/>
      <c r="N22" s="49"/>
      <c r="O22" s="47"/>
      <c r="P22" s="47"/>
      <c r="Q22" s="47"/>
      <c r="R22" s="49"/>
      <c r="S22" s="49"/>
      <c r="T22" s="49"/>
      <c r="U22" s="83"/>
      <c r="V22" s="83"/>
      <c r="W22" s="83"/>
    </row>
    <row r="23" spans="1:23" ht="25.5">
      <c r="A23" s="79" t="s">
        <v>88</v>
      </c>
      <c r="B23" s="41">
        <f t="shared" si="3"/>
        <v>5820</v>
      </c>
      <c r="C23" s="58">
        <v>5820</v>
      </c>
      <c r="D23" s="39"/>
      <c r="E23" s="39"/>
      <c r="F23" s="20"/>
      <c r="G23" s="24"/>
      <c r="H23" s="17"/>
      <c r="I23" s="17"/>
      <c r="J23" s="20"/>
      <c r="K23" s="20"/>
      <c r="L23" s="83"/>
      <c r="M23" s="49"/>
      <c r="N23" s="49"/>
      <c r="O23" s="47"/>
      <c r="P23" s="47"/>
      <c r="Q23" s="47"/>
      <c r="R23" s="49"/>
      <c r="S23" s="49"/>
      <c r="T23" s="49"/>
      <c r="U23" s="83"/>
      <c r="V23" s="83"/>
      <c r="W23" s="83"/>
    </row>
    <row r="24" spans="1:23" ht="38.25">
      <c r="A24" s="79" t="s">
        <v>101</v>
      </c>
      <c r="B24" s="41">
        <f t="shared" si="3"/>
        <v>0</v>
      </c>
      <c r="C24" s="55"/>
      <c r="D24" s="39"/>
      <c r="E24" s="39"/>
      <c r="F24" s="20"/>
      <c r="G24" s="24"/>
      <c r="H24" s="17"/>
      <c r="I24" s="17"/>
      <c r="J24" s="55"/>
      <c r="K24" s="185">
        <v>2016</v>
      </c>
      <c r="L24" s="83"/>
      <c r="M24" s="49"/>
      <c r="N24" s="49">
        <v>2016</v>
      </c>
      <c r="O24" s="47"/>
      <c r="P24" s="47"/>
      <c r="Q24" s="47"/>
      <c r="R24" s="49"/>
      <c r="S24" s="49"/>
      <c r="T24" s="49"/>
      <c r="U24" s="83"/>
      <c r="V24" s="83"/>
      <c r="W24" s="83"/>
    </row>
    <row r="25" spans="1:23" ht="12.75">
      <c r="A25" s="79" t="s">
        <v>102</v>
      </c>
      <c r="B25" s="41">
        <f t="shared" si="3"/>
        <v>0</v>
      </c>
      <c r="C25" s="55"/>
      <c r="D25" s="39"/>
      <c r="E25" s="39"/>
      <c r="F25" s="20"/>
      <c r="G25" s="24"/>
      <c r="H25" s="17"/>
      <c r="I25" s="17"/>
      <c r="J25" s="55"/>
      <c r="K25" s="185">
        <v>2700</v>
      </c>
      <c r="L25" s="83"/>
      <c r="M25" s="49"/>
      <c r="N25" s="49">
        <v>2700</v>
      </c>
      <c r="O25" s="47"/>
      <c r="P25" s="47"/>
      <c r="Q25" s="47"/>
      <c r="R25" s="49"/>
      <c r="S25" s="49"/>
      <c r="T25" s="49"/>
      <c r="U25" s="83"/>
      <c r="V25" s="83"/>
      <c r="W25" s="83"/>
    </row>
    <row r="26" spans="1:23" ht="63.75">
      <c r="A26" s="79" t="s">
        <v>103</v>
      </c>
      <c r="B26" s="41">
        <f t="shared" si="3"/>
        <v>0</v>
      </c>
      <c r="C26" s="55"/>
      <c r="D26" s="39"/>
      <c r="E26" s="39"/>
      <c r="F26" s="20"/>
      <c r="G26" s="24"/>
      <c r="H26" s="17"/>
      <c r="I26" s="17"/>
      <c r="J26" s="55"/>
      <c r="K26" s="185">
        <v>5610</v>
      </c>
      <c r="L26" s="83"/>
      <c r="M26" s="49"/>
      <c r="N26" s="49">
        <v>5610</v>
      </c>
      <c r="O26" s="47"/>
      <c r="P26" s="47"/>
      <c r="Q26" s="47"/>
      <c r="R26" s="49"/>
      <c r="S26" s="49"/>
      <c r="T26" s="49"/>
      <c r="U26" s="83"/>
      <c r="V26" s="83"/>
      <c r="W26" s="83"/>
    </row>
    <row r="27" spans="1:23" ht="25.5">
      <c r="A27" s="79" t="s">
        <v>104</v>
      </c>
      <c r="B27" s="41">
        <f t="shared" si="3"/>
        <v>0</v>
      </c>
      <c r="C27" s="55"/>
      <c r="D27" s="39"/>
      <c r="E27" s="39"/>
      <c r="F27" s="20"/>
      <c r="G27" s="24"/>
      <c r="H27" s="17"/>
      <c r="I27" s="17"/>
      <c r="J27" s="55"/>
      <c r="K27" s="185">
        <v>5600</v>
      </c>
      <c r="L27" s="83"/>
      <c r="M27" s="49"/>
      <c r="N27" s="49"/>
      <c r="O27" s="47"/>
      <c r="P27" s="47"/>
      <c r="Q27" s="47">
        <v>5600</v>
      </c>
      <c r="R27" s="49"/>
      <c r="S27" s="49"/>
      <c r="T27" s="49"/>
      <c r="U27" s="83"/>
      <c r="V27" s="83"/>
      <c r="W27" s="83"/>
    </row>
    <row r="28" spans="1:23" ht="12.75">
      <c r="A28" s="24"/>
      <c r="B28" s="17"/>
      <c r="C28" s="55"/>
      <c r="D28" s="17"/>
      <c r="E28" s="39"/>
      <c r="F28" s="20"/>
      <c r="G28" s="24"/>
      <c r="H28" s="17"/>
      <c r="I28" s="17"/>
      <c r="J28" s="20"/>
      <c r="K28" s="20"/>
      <c r="L28" s="83"/>
      <c r="M28" s="49"/>
      <c r="N28" s="49"/>
      <c r="O28" s="47"/>
      <c r="P28" s="47"/>
      <c r="Q28" s="47"/>
      <c r="R28" s="49"/>
      <c r="S28" s="49"/>
      <c r="T28" s="49"/>
      <c r="U28" s="83"/>
      <c r="V28" s="83"/>
      <c r="W28" s="83"/>
    </row>
    <row r="29" spans="1:23" ht="12.75">
      <c r="A29" s="26" t="s">
        <v>2</v>
      </c>
      <c r="B29" s="38">
        <f>SUM(B30:B35)</f>
        <v>252193</v>
      </c>
      <c r="C29" s="34"/>
      <c r="D29" s="38"/>
      <c r="E29" s="77"/>
      <c r="F29" s="44"/>
      <c r="G29" s="26"/>
      <c r="H29" s="38"/>
      <c r="I29" s="38">
        <f aca="true" t="shared" si="4" ref="I29:W29">SUM(I30:I35)</f>
        <v>425200</v>
      </c>
      <c r="J29" s="44">
        <f t="shared" si="4"/>
        <v>308473</v>
      </c>
      <c r="K29" s="44">
        <f t="shared" si="4"/>
        <v>100000</v>
      </c>
      <c r="L29" s="44">
        <f t="shared" si="4"/>
        <v>0</v>
      </c>
      <c r="M29" s="9">
        <f t="shared" si="4"/>
        <v>0</v>
      </c>
      <c r="N29" s="9">
        <f t="shared" si="4"/>
        <v>0</v>
      </c>
      <c r="O29" s="14">
        <f t="shared" si="4"/>
        <v>425200</v>
      </c>
      <c r="P29" s="14">
        <f t="shared" si="4"/>
        <v>308473</v>
      </c>
      <c r="Q29" s="14">
        <f t="shared" si="4"/>
        <v>100000</v>
      </c>
      <c r="R29" s="6">
        <f t="shared" si="4"/>
        <v>0</v>
      </c>
      <c r="S29" s="6">
        <f t="shared" si="4"/>
        <v>0</v>
      </c>
      <c r="T29" s="6">
        <f t="shared" si="4"/>
        <v>0</v>
      </c>
      <c r="U29" s="44">
        <f t="shared" si="4"/>
        <v>0</v>
      </c>
      <c r="V29" s="44">
        <f t="shared" si="4"/>
        <v>0</v>
      </c>
      <c r="W29" s="44">
        <f t="shared" si="4"/>
        <v>0</v>
      </c>
    </row>
    <row r="30" spans="1:23" ht="45.75" customHeight="1">
      <c r="A30" s="145" t="s">
        <v>63</v>
      </c>
      <c r="B30" s="41">
        <f aca="true" t="shared" si="5" ref="B30:B35">C30+D30+E30+F30+G30</f>
        <v>235393</v>
      </c>
      <c r="C30" s="56">
        <f>267598+3600-55000</f>
        <v>216198</v>
      </c>
      <c r="D30" s="18"/>
      <c r="E30" s="18">
        <f>19195</f>
        <v>19195</v>
      </c>
      <c r="F30" s="105"/>
      <c r="G30" s="91"/>
      <c r="H30" s="40"/>
      <c r="I30" s="119">
        <f>391200+34000</f>
        <v>425200</v>
      </c>
      <c r="J30" s="131">
        <f>405473-63000-34000</f>
        <v>308473</v>
      </c>
      <c r="K30" s="178">
        <v>100000</v>
      </c>
      <c r="L30" s="44"/>
      <c r="M30" s="9"/>
      <c r="N30" s="9"/>
      <c r="O30" s="86">
        <v>425200</v>
      </c>
      <c r="P30" s="155">
        <v>308473</v>
      </c>
      <c r="Q30" s="155">
        <v>100000</v>
      </c>
      <c r="R30" s="49"/>
      <c r="S30" s="49"/>
      <c r="T30" s="49"/>
      <c r="U30" s="83"/>
      <c r="V30" s="83"/>
      <c r="W30" s="83"/>
    </row>
    <row r="31" spans="1:23" ht="40.5" customHeight="1">
      <c r="A31" s="169" t="s">
        <v>93</v>
      </c>
      <c r="B31" s="41"/>
      <c r="C31" s="56"/>
      <c r="D31" s="18"/>
      <c r="E31" s="18"/>
      <c r="F31" s="105"/>
      <c r="G31" s="91"/>
      <c r="H31" s="40">
        <v>1009749</v>
      </c>
      <c r="I31" s="170"/>
      <c r="J31" s="171"/>
      <c r="K31" s="171"/>
      <c r="L31" s="44"/>
      <c r="M31" s="9"/>
      <c r="N31" s="9"/>
      <c r="O31" s="85"/>
      <c r="P31" s="85"/>
      <c r="Q31" s="85"/>
      <c r="R31" s="49"/>
      <c r="S31" s="49"/>
      <c r="T31" s="49"/>
      <c r="U31" s="83"/>
      <c r="V31" s="83"/>
      <c r="W31" s="83"/>
    </row>
    <row r="32" spans="1:23" ht="25.5">
      <c r="A32" s="70" t="s">
        <v>81</v>
      </c>
      <c r="B32" s="41">
        <f t="shared" si="5"/>
        <v>10000</v>
      </c>
      <c r="C32" s="58"/>
      <c r="D32" s="39"/>
      <c r="E32" s="39"/>
      <c r="F32" s="130"/>
      <c r="G32" s="58">
        <v>10000</v>
      </c>
      <c r="H32" s="39"/>
      <c r="I32" s="39"/>
      <c r="J32" s="130"/>
      <c r="K32" s="130"/>
      <c r="L32" s="105"/>
      <c r="M32" s="12"/>
      <c r="N32" s="12"/>
      <c r="O32" s="67"/>
      <c r="P32" s="67"/>
      <c r="Q32" s="67"/>
      <c r="R32" s="49"/>
      <c r="S32" s="49"/>
      <c r="T32" s="49"/>
      <c r="U32" s="83"/>
      <c r="V32" s="83"/>
      <c r="W32" s="83"/>
    </row>
    <row r="33" spans="1:23" ht="12.75">
      <c r="A33" s="143" t="s">
        <v>67</v>
      </c>
      <c r="B33" s="41">
        <f t="shared" si="5"/>
        <v>2000</v>
      </c>
      <c r="C33" s="58"/>
      <c r="D33" s="39"/>
      <c r="E33" s="39">
        <v>2000</v>
      </c>
      <c r="F33" s="130"/>
      <c r="G33" s="58"/>
      <c r="H33" s="39"/>
      <c r="I33" s="39"/>
      <c r="J33" s="130"/>
      <c r="K33" s="130"/>
      <c r="L33" s="105"/>
      <c r="M33" s="12"/>
      <c r="N33" s="12"/>
      <c r="O33" s="67"/>
      <c r="P33" s="67"/>
      <c r="Q33" s="67"/>
      <c r="R33" s="49"/>
      <c r="S33" s="49"/>
      <c r="T33" s="49"/>
      <c r="U33" s="83"/>
      <c r="V33" s="83"/>
      <c r="W33" s="83"/>
    </row>
    <row r="34" spans="1:23" ht="25.5">
      <c r="A34" s="143" t="s">
        <v>80</v>
      </c>
      <c r="B34" s="41">
        <f t="shared" si="5"/>
        <v>2800</v>
      </c>
      <c r="C34" s="58"/>
      <c r="D34" s="39"/>
      <c r="E34" s="39">
        <v>2800</v>
      </c>
      <c r="F34" s="130"/>
      <c r="G34" s="58"/>
      <c r="H34" s="39"/>
      <c r="I34" s="39"/>
      <c r="J34" s="130"/>
      <c r="K34" s="130"/>
      <c r="L34" s="105"/>
      <c r="M34" s="12"/>
      <c r="N34" s="12"/>
      <c r="O34" s="67"/>
      <c r="P34" s="67"/>
      <c r="Q34" s="67"/>
      <c r="R34" s="49"/>
      <c r="S34" s="49"/>
      <c r="T34" s="49"/>
      <c r="U34" s="83"/>
      <c r="V34" s="83"/>
      <c r="W34" s="83"/>
    </row>
    <row r="35" spans="1:23" ht="25.5">
      <c r="A35" s="70" t="s">
        <v>56</v>
      </c>
      <c r="B35" s="41">
        <f t="shared" si="5"/>
        <v>2000</v>
      </c>
      <c r="C35" s="58"/>
      <c r="D35" s="39"/>
      <c r="E35" s="39">
        <v>2000</v>
      </c>
      <c r="F35" s="130"/>
      <c r="G35" s="58"/>
      <c r="H35" s="39"/>
      <c r="I35" s="39"/>
      <c r="J35" s="130"/>
      <c r="K35" s="130"/>
      <c r="L35" s="105"/>
      <c r="M35" s="12"/>
      <c r="N35" s="12"/>
      <c r="O35" s="67"/>
      <c r="P35" s="67"/>
      <c r="Q35" s="67"/>
      <c r="R35" s="49"/>
      <c r="S35" s="49"/>
      <c r="T35" s="49"/>
      <c r="U35" s="83"/>
      <c r="V35" s="83"/>
      <c r="W35" s="83"/>
    </row>
    <row r="36" spans="1:23" ht="12.75">
      <c r="A36" s="24"/>
      <c r="B36" s="38"/>
      <c r="C36" s="34"/>
      <c r="D36" s="38"/>
      <c r="E36" s="77"/>
      <c r="F36" s="44"/>
      <c r="G36" s="26"/>
      <c r="H36" s="38"/>
      <c r="I36" s="38"/>
      <c r="J36" s="44"/>
      <c r="K36" s="44"/>
      <c r="L36" s="44"/>
      <c r="M36" s="9"/>
      <c r="N36" s="9"/>
      <c r="O36" s="14"/>
      <c r="P36" s="14"/>
      <c r="Q36" s="14"/>
      <c r="R36" s="49"/>
      <c r="S36" s="49"/>
      <c r="T36" s="49"/>
      <c r="U36" s="83"/>
      <c r="V36" s="83"/>
      <c r="W36" s="83"/>
    </row>
    <row r="37" spans="1:23" ht="12.75">
      <c r="A37" s="26" t="s">
        <v>14</v>
      </c>
      <c r="B37" s="38">
        <f>SUM(B38:B39)</f>
        <v>6000</v>
      </c>
      <c r="C37" s="34"/>
      <c r="D37" s="38"/>
      <c r="E37" s="77"/>
      <c r="F37" s="44"/>
      <c r="G37" s="26"/>
      <c r="H37" s="38"/>
      <c r="I37" s="38">
        <f>SUM(I38:I39)</f>
        <v>0</v>
      </c>
      <c r="J37" s="44">
        <f>SUM(J38:J39)</f>
        <v>180000</v>
      </c>
      <c r="K37" s="44">
        <f>SUM(K38:K39)</f>
        <v>0</v>
      </c>
      <c r="L37" s="44">
        <f aca="true" t="shared" si="6" ref="L37:W37">SUM(L38:L39)</f>
        <v>0</v>
      </c>
      <c r="M37" s="38">
        <f t="shared" si="6"/>
        <v>180000</v>
      </c>
      <c r="N37" s="38">
        <f t="shared" si="6"/>
        <v>0</v>
      </c>
      <c r="O37" s="38">
        <f t="shared" si="6"/>
        <v>0</v>
      </c>
      <c r="P37" s="38">
        <f t="shared" si="6"/>
        <v>0</v>
      </c>
      <c r="Q37" s="38">
        <f t="shared" si="6"/>
        <v>0</v>
      </c>
      <c r="R37" s="38">
        <f t="shared" si="6"/>
        <v>0</v>
      </c>
      <c r="S37" s="38">
        <f t="shared" si="6"/>
        <v>0</v>
      </c>
      <c r="T37" s="38">
        <f t="shared" si="6"/>
        <v>0</v>
      </c>
      <c r="U37" s="38">
        <f t="shared" si="6"/>
        <v>0</v>
      </c>
      <c r="V37" s="38">
        <f t="shared" si="6"/>
        <v>0</v>
      </c>
      <c r="W37" s="38">
        <f t="shared" si="6"/>
        <v>0</v>
      </c>
    </row>
    <row r="38" spans="1:23" ht="12.75">
      <c r="A38" s="23" t="s">
        <v>18</v>
      </c>
      <c r="B38" s="41">
        <f>C38+D38+E38+F38+G38</f>
        <v>0</v>
      </c>
      <c r="C38" s="34"/>
      <c r="D38" s="40"/>
      <c r="E38" s="77"/>
      <c r="F38" s="44"/>
      <c r="G38" s="26"/>
      <c r="H38" s="38"/>
      <c r="I38" s="18"/>
      <c r="J38" s="132">
        <v>180000</v>
      </c>
      <c r="K38" s="174"/>
      <c r="L38" s="7"/>
      <c r="M38" s="12">
        <v>180000</v>
      </c>
      <c r="N38" s="12"/>
      <c r="O38" s="14"/>
      <c r="P38" s="14"/>
      <c r="Q38" s="14"/>
      <c r="R38" s="49"/>
      <c r="S38" s="49"/>
      <c r="T38" s="49"/>
      <c r="U38" s="83"/>
      <c r="V38" s="83"/>
      <c r="W38" s="83"/>
    </row>
    <row r="39" spans="1:23" s="157" customFormat="1" ht="12.75">
      <c r="A39" s="151" t="s">
        <v>69</v>
      </c>
      <c r="B39" s="156">
        <f>C39+D39+E39+F39+G39</f>
        <v>6000</v>
      </c>
      <c r="C39" s="57">
        <v>6000</v>
      </c>
      <c r="D39" s="40"/>
      <c r="E39" s="18"/>
      <c r="F39" s="105"/>
      <c r="G39" s="91"/>
      <c r="H39" s="40"/>
      <c r="I39" s="18"/>
      <c r="J39" s="21"/>
      <c r="K39" s="21"/>
      <c r="L39" s="21"/>
      <c r="M39" s="16"/>
      <c r="N39" s="16"/>
      <c r="O39" s="66"/>
      <c r="P39" s="48"/>
      <c r="Q39" s="48"/>
      <c r="R39" s="12"/>
      <c r="S39" s="12"/>
      <c r="T39" s="12"/>
      <c r="U39" s="105"/>
      <c r="V39" s="105"/>
      <c r="W39" s="105"/>
    </row>
    <row r="40" spans="1:23" ht="12.75">
      <c r="A40" s="32"/>
      <c r="B40" s="38"/>
      <c r="C40" s="34"/>
      <c r="D40" s="38"/>
      <c r="E40" s="77"/>
      <c r="F40" s="44"/>
      <c r="G40" s="26"/>
      <c r="H40" s="38"/>
      <c r="I40" s="38"/>
      <c r="J40" s="44"/>
      <c r="K40" s="44"/>
      <c r="L40" s="44"/>
      <c r="M40" s="44"/>
      <c r="N40" s="44"/>
      <c r="O40" s="34"/>
      <c r="P40" s="34"/>
      <c r="Q40" s="34"/>
      <c r="R40" s="83"/>
      <c r="S40" s="83"/>
      <c r="T40" s="83"/>
      <c r="U40" s="83"/>
      <c r="V40" s="83"/>
      <c r="W40" s="83"/>
    </row>
    <row r="41" spans="1:23" ht="12.75">
      <c r="A41" s="26" t="s">
        <v>3</v>
      </c>
      <c r="B41" s="38">
        <f>B42+B43</f>
        <v>0</v>
      </c>
      <c r="C41" s="34"/>
      <c r="D41" s="38"/>
      <c r="E41" s="77"/>
      <c r="F41" s="44"/>
      <c r="G41" s="26"/>
      <c r="H41" s="38"/>
      <c r="I41" s="38">
        <f aca="true" t="shared" si="7" ref="I41:W41">I42+I43</f>
        <v>0</v>
      </c>
      <c r="J41" s="38">
        <f t="shared" si="7"/>
        <v>0</v>
      </c>
      <c r="K41" s="38">
        <f t="shared" si="7"/>
        <v>0</v>
      </c>
      <c r="L41" s="38">
        <f t="shared" si="7"/>
        <v>0</v>
      </c>
      <c r="M41" s="38">
        <f t="shared" si="7"/>
        <v>0</v>
      </c>
      <c r="N41" s="38">
        <f t="shared" si="7"/>
        <v>0</v>
      </c>
      <c r="O41" s="38">
        <f t="shared" si="7"/>
        <v>0</v>
      </c>
      <c r="P41" s="38">
        <f t="shared" si="7"/>
        <v>0</v>
      </c>
      <c r="Q41" s="38">
        <f t="shared" si="7"/>
        <v>0</v>
      </c>
      <c r="R41" s="38">
        <f t="shared" si="7"/>
        <v>0</v>
      </c>
      <c r="S41" s="38">
        <f t="shared" si="7"/>
        <v>0</v>
      </c>
      <c r="T41" s="38">
        <f t="shared" si="7"/>
        <v>0</v>
      </c>
      <c r="U41" s="38">
        <f t="shared" si="7"/>
        <v>0</v>
      </c>
      <c r="V41" s="38">
        <f t="shared" si="7"/>
        <v>0</v>
      </c>
      <c r="W41" s="38">
        <f t="shared" si="7"/>
        <v>0</v>
      </c>
    </row>
    <row r="42" spans="1:23" ht="38.25">
      <c r="A42" s="27" t="s">
        <v>89</v>
      </c>
      <c r="B42" s="41"/>
      <c r="C42" s="55"/>
      <c r="D42" s="103"/>
      <c r="E42" s="39"/>
      <c r="F42" s="55"/>
      <c r="G42" s="24"/>
      <c r="H42" s="17">
        <v>9000</v>
      </c>
      <c r="I42" s="17"/>
      <c r="J42" s="20"/>
      <c r="K42" s="20"/>
      <c r="L42" s="83"/>
      <c r="M42" s="47"/>
      <c r="N42" s="47"/>
      <c r="O42" s="4"/>
      <c r="P42" s="4"/>
      <c r="Q42" s="4"/>
      <c r="R42" s="49"/>
      <c r="S42" s="47"/>
      <c r="T42" s="47"/>
      <c r="U42" s="122"/>
      <c r="V42" s="122"/>
      <c r="W42" s="122"/>
    </row>
    <row r="43" spans="1:23" ht="51">
      <c r="A43" s="27" t="s">
        <v>90</v>
      </c>
      <c r="B43" s="41"/>
      <c r="C43" s="55"/>
      <c r="D43" s="103"/>
      <c r="E43" s="39"/>
      <c r="F43" s="55"/>
      <c r="G43" s="24"/>
      <c r="H43" s="17">
        <v>58240</v>
      </c>
      <c r="I43" s="17"/>
      <c r="J43" s="20"/>
      <c r="K43" s="20"/>
      <c r="L43" s="83"/>
      <c r="M43" s="47"/>
      <c r="N43" s="47"/>
      <c r="O43" s="4"/>
      <c r="P43" s="4"/>
      <c r="Q43" s="4"/>
      <c r="R43" s="49"/>
      <c r="S43" s="47"/>
      <c r="T43" s="47"/>
      <c r="U43" s="122"/>
      <c r="V43" s="122"/>
      <c r="W43" s="122"/>
    </row>
    <row r="44" spans="1:23" ht="12.75">
      <c r="A44" s="24"/>
      <c r="B44" s="17"/>
      <c r="C44" s="55"/>
      <c r="D44" s="17"/>
      <c r="E44" s="39"/>
      <c r="F44" s="20"/>
      <c r="G44" s="24"/>
      <c r="H44" s="17"/>
      <c r="I44" s="17"/>
      <c r="J44" s="20"/>
      <c r="K44" s="20"/>
      <c r="L44" s="83"/>
      <c r="M44" s="49"/>
      <c r="N44" s="49"/>
      <c r="O44" s="47"/>
      <c r="P44" s="47"/>
      <c r="Q44" s="47"/>
      <c r="R44" s="49"/>
      <c r="S44" s="49"/>
      <c r="T44" s="49"/>
      <c r="U44" s="83"/>
      <c r="V44" s="83"/>
      <c r="W44" s="83"/>
    </row>
    <row r="45" spans="1:23" ht="26.25" customHeight="1">
      <c r="A45" s="28" t="s">
        <v>46</v>
      </c>
      <c r="B45" s="38">
        <f>SUM(B46:B63)</f>
        <v>331291</v>
      </c>
      <c r="C45" s="34"/>
      <c r="D45" s="38"/>
      <c r="E45" s="77"/>
      <c r="F45" s="44"/>
      <c r="G45" s="26"/>
      <c r="H45" s="38"/>
      <c r="I45" s="38">
        <f aca="true" t="shared" si="8" ref="I45:W45">SUM(I46:I65)</f>
        <v>146200</v>
      </c>
      <c r="J45" s="44">
        <f t="shared" si="8"/>
        <v>416437</v>
      </c>
      <c r="K45" s="44">
        <f t="shared" si="8"/>
        <v>599437</v>
      </c>
      <c r="L45" s="44">
        <f t="shared" si="8"/>
        <v>30000</v>
      </c>
      <c r="M45" s="38">
        <f t="shared" si="8"/>
        <v>166437</v>
      </c>
      <c r="N45" s="38">
        <f t="shared" si="8"/>
        <v>163437</v>
      </c>
      <c r="O45" s="38">
        <f t="shared" si="8"/>
        <v>41200</v>
      </c>
      <c r="P45" s="38">
        <f t="shared" si="8"/>
        <v>140000</v>
      </c>
      <c r="Q45" s="38">
        <f t="shared" si="8"/>
        <v>216000</v>
      </c>
      <c r="R45" s="38">
        <f t="shared" si="8"/>
        <v>50000</v>
      </c>
      <c r="S45" s="38">
        <f t="shared" si="8"/>
        <v>60000</v>
      </c>
      <c r="T45" s="38">
        <f t="shared" si="8"/>
        <v>60000</v>
      </c>
      <c r="U45" s="38">
        <f t="shared" si="8"/>
        <v>25000</v>
      </c>
      <c r="V45" s="38">
        <f t="shared" si="8"/>
        <v>50000</v>
      </c>
      <c r="W45" s="38">
        <f t="shared" si="8"/>
        <v>160000</v>
      </c>
    </row>
    <row r="46" spans="1:23" ht="15.75" customHeight="1">
      <c r="A46" s="17" t="s">
        <v>82</v>
      </c>
      <c r="B46" s="41">
        <f aca="true" t="shared" si="9" ref="B46:B65">C46+D46+E46+F46+G46</f>
        <v>3000</v>
      </c>
      <c r="C46" s="57">
        <v>3000</v>
      </c>
      <c r="D46" s="18"/>
      <c r="E46" s="18"/>
      <c r="F46" s="105"/>
      <c r="G46" s="91"/>
      <c r="H46" s="40"/>
      <c r="I46" s="40"/>
      <c r="J46" s="21"/>
      <c r="K46" s="21"/>
      <c r="L46" s="105"/>
      <c r="M46" s="9"/>
      <c r="N46" s="9"/>
      <c r="O46" s="48"/>
      <c r="P46" s="48"/>
      <c r="Q46" s="48"/>
      <c r="R46" s="9"/>
      <c r="S46" s="9"/>
      <c r="T46" s="9"/>
      <c r="U46" s="83"/>
      <c r="V46" s="83"/>
      <c r="W46" s="83"/>
    </row>
    <row r="47" spans="1:23" ht="26.25" customHeight="1">
      <c r="A47" s="62" t="s">
        <v>97</v>
      </c>
      <c r="B47" s="41">
        <f t="shared" si="9"/>
        <v>0</v>
      </c>
      <c r="C47" s="57"/>
      <c r="D47" s="18"/>
      <c r="E47" s="18"/>
      <c r="F47" s="105"/>
      <c r="G47" s="91"/>
      <c r="H47" s="40"/>
      <c r="I47" s="40"/>
      <c r="J47" s="179">
        <v>3000</v>
      </c>
      <c r="K47" s="21"/>
      <c r="L47" s="105"/>
      <c r="M47" s="12">
        <v>3000</v>
      </c>
      <c r="N47" s="56"/>
      <c r="O47" s="48"/>
      <c r="P47" s="48"/>
      <c r="Q47" s="48"/>
      <c r="R47" s="9"/>
      <c r="S47" s="9"/>
      <c r="T47" s="9"/>
      <c r="U47" s="83"/>
      <c r="V47" s="83"/>
      <c r="W47" s="83"/>
    </row>
    <row r="48" spans="1:23" ht="15.75" customHeight="1">
      <c r="A48" s="62" t="s">
        <v>83</v>
      </c>
      <c r="B48" s="41">
        <f t="shared" si="9"/>
        <v>3000</v>
      </c>
      <c r="C48" s="57">
        <v>3000</v>
      </c>
      <c r="D48" s="18"/>
      <c r="E48" s="18"/>
      <c r="F48" s="105"/>
      <c r="G48" s="91"/>
      <c r="H48" s="40"/>
      <c r="I48" s="40"/>
      <c r="J48" s="21"/>
      <c r="K48" s="21"/>
      <c r="L48" s="105"/>
      <c r="M48" s="9"/>
      <c r="N48" s="56"/>
      <c r="O48" s="48"/>
      <c r="P48" s="48"/>
      <c r="Q48" s="48"/>
      <c r="R48" s="9"/>
      <c r="S48" s="9"/>
      <c r="T48" s="9"/>
      <c r="U48" s="83"/>
      <c r="V48" s="83"/>
      <c r="W48" s="83"/>
    </row>
    <row r="49" spans="1:23" ht="26.25" customHeight="1">
      <c r="A49" s="27" t="s">
        <v>84</v>
      </c>
      <c r="B49" s="41">
        <f t="shared" si="9"/>
        <v>0</v>
      </c>
      <c r="C49" s="57"/>
      <c r="D49" s="18"/>
      <c r="E49" s="18"/>
      <c r="F49" s="105"/>
      <c r="G49" s="91"/>
      <c r="H49" s="40"/>
      <c r="I49" s="40"/>
      <c r="J49" s="159">
        <v>80000</v>
      </c>
      <c r="K49" s="159">
        <v>80000</v>
      </c>
      <c r="L49" s="44"/>
      <c r="M49" s="9"/>
      <c r="N49" s="56"/>
      <c r="O49" s="48"/>
      <c r="P49" s="48">
        <v>80000</v>
      </c>
      <c r="Q49" s="48">
        <v>80000</v>
      </c>
      <c r="R49" s="9"/>
      <c r="S49" s="9"/>
      <c r="T49" s="9"/>
      <c r="U49" s="83"/>
      <c r="V49" s="83"/>
      <c r="W49" s="83"/>
    </row>
    <row r="50" spans="1:23" ht="12.75">
      <c r="A50" s="79" t="s">
        <v>45</v>
      </c>
      <c r="B50" s="41">
        <f t="shared" si="9"/>
        <v>9530</v>
      </c>
      <c r="C50" s="55">
        <v>9530</v>
      </c>
      <c r="D50" s="102"/>
      <c r="E50" s="102"/>
      <c r="F50" s="154"/>
      <c r="G50" s="123"/>
      <c r="H50" s="103"/>
      <c r="I50" s="17"/>
      <c r="J50" s="20"/>
      <c r="K50" s="184">
        <v>36000</v>
      </c>
      <c r="L50" s="83"/>
      <c r="M50" s="49"/>
      <c r="N50" s="49"/>
      <c r="O50" s="4"/>
      <c r="P50" s="4"/>
      <c r="Q50" s="4">
        <v>36000</v>
      </c>
      <c r="R50" s="49"/>
      <c r="S50" s="49"/>
      <c r="T50" s="49"/>
      <c r="U50" s="83"/>
      <c r="V50" s="83"/>
      <c r="W50" s="83"/>
    </row>
    <row r="51" spans="1:23" ht="25.5">
      <c r="A51" s="144" t="s">
        <v>64</v>
      </c>
      <c r="B51" s="41">
        <f t="shared" si="9"/>
        <v>20761</v>
      </c>
      <c r="C51" s="55"/>
      <c r="D51" s="102">
        <v>20761</v>
      </c>
      <c r="E51" s="102"/>
      <c r="F51" s="154"/>
      <c r="G51" s="123"/>
      <c r="H51" s="103"/>
      <c r="I51" s="17"/>
      <c r="J51" s="20"/>
      <c r="K51" s="20"/>
      <c r="L51" s="83"/>
      <c r="M51" s="49"/>
      <c r="N51" s="49"/>
      <c r="O51" s="4"/>
      <c r="P51" s="4"/>
      <c r="Q51" s="4"/>
      <c r="R51" s="49"/>
      <c r="S51" s="49"/>
      <c r="T51" s="49"/>
      <c r="U51" s="83"/>
      <c r="V51" s="83"/>
      <c r="W51" s="83"/>
    </row>
    <row r="52" spans="1:23" ht="38.25">
      <c r="A52" s="144" t="s">
        <v>76</v>
      </c>
      <c r="B52" s="41">
        <f t="shared" si="9"/>
        <v>5000</v>
      </c>
      <c r="C52" s="55"/>
      <c r="D52" s="160">
        <v>5000</v>
      </c>
      <c r="E52" s="102"/>
      <c r="F52" s="154"/>
      <c r="G52" s="123"/>
      <c r="H52" s="103"/>
      <c r="I52" s="17"/>
      <c r="J52" s="20"/>
      <c r="K52" s="20"/>
      <c r="L52" s="83"/>
      <c r="M52" s="49"/>
      <c r="N52" s="49"/>
      <c r="O52" s="4"/>
      <c r="P52" s="4"/>
      <c r="Q52" s="4"/>
      <c r="R52" s="49"/>
      <c r="S52" s="49"/>
      <c r="T52" s="49"/>
      <c r="U52" s="83"/>
      <c r="V52" s="83"/>
      <c r="W52" s="83"/>
    </row>
    <row r="53" spans="1:23" ht="41.25" customHeight="1">
      <c r="A53" s="144" t="s">
        <v>68</v>
      </c>
      <c r="B53" s="41">
        <f t="shared" si="9"/>
        <v>0</v>
      </c>
      <c r="C53" s="55"/>
      <c r="D53" s="17"/>
      <c r="E53" s="39"/>
      <c r="F53" s="20"/>
      <c r="G53" s="24"/>
      <c r="H53" s="17"/>
      <c r="I53" s="17"/>
      <c r="J53" s="129">
        <v>30000</v>
      </c>
      <c r="K53" s="172"/>
      <c r="L53" s="83"/>
      <c r="M53" s="49"/>
      <c r="N53" s="49"/>
      <c r="O53" s="4"/>
      <c r="P53" s="4">
        <v>30000</v>
      </c>
      <c r="Q53" s="4"/>
      <c r="R53" s="49"/>
      <c r="S53" s="49"/>
      <c r="T53" s="49"/>
      <c r="U53" s="83"/>
      <c r="V53" s="83"/>
      <c r="W53" s="83"/>
    </row>
    <row r="54" spans="1:23" ht="12.75">
      <c r="A54" s="79" t="s">
        <v>71</v>
      </c>
      <c r="B54" s="41">
        <f t="shared" si="9"/>
        <v>40000</v>
      </c>
      <c r="C54" s="58">
        <v>40000</v>
      </c>
      <c r="D54" s="17"/>
      <c r="E54" s="39"/>
      <c r="F54" s="20"/>
      <c r="G54" s="24"/>
      <c r="H54" s="17"/>
      <c r="I54" s="17"/>
      <c r="J54" s="20"/>
      <c r="K54" s="20"/>
      <c r="L54" s="83"/>
      <c r="M54" s="49"/>
      <c r="N54" s="49"/>
      <c r="O54" s="4"/>
      <c r="P54" s="4"/>
      <c r="Q54" s="4"/>
      <c r="R54" s="49"/>
      <c r="S54" s="49"/>
      <c r="T54" s="49"/>
      <c r="U54" s="83"/>
      <c r="V54" s="83"/>
      <c r="W54" s="83"/>
    </row>
    <row r="55" spans="1:23" ht="13.5" customHeight="1">
      <c r="A55" s="29" t="s">
        <v>10</v>
      </c>
      <c r="B55" s="41">
        <f t="shared" si="9"/>
        <v>20000</v>
      </c>
      <c r="C55" s="152"/>
      <c r="D55" s="76">
        <v>20000</v>
      </c>
      <c r="E55" s="18"/>
      <c r="F55" s="147"/>
      <c r="G55" s="30"/>
      <c r="H55" s="43"/>
      <c r="I55" s="183">
        <v>20000</v>
      </c>
      <c r="J55" s="132">
        <v>20000</v>
      </c>
      <c r="K55" s="132">
        <v>20000</v>
      </c>
      <c r="L55" s="44"/>
      <c r="M55" s="9"/>
      <c r="N55" s="9"/>
      <c r="O55" s="48"/>
      <c r="P55" s="48"/>
      <c r="Q55" s="48"/>
      <c r="R55" s="12">
        <v>20000</v>
      </c>
      <c r="S55" s="12">
        <v>20000</v>
      </c>
      <c r="T55" s="12">
        <v>20000</v>
      </c>
      <c r="U55" s="83"/>
      <c r="V55" s="83"/>
      <c r="W55" s="83"/>
    </row>
    <row r="56" spans="1:23" ht="14.25" customHeight="1">
      <c r="A56" s="29" t="s">
        <v>8</v>
      </c>
      <c r="B56" s="41">
        <f t="shared" si="9"/>
        <v>108000</v>
      </c>
      <c r="C56" s="57">
        <v>108000</v>
      </c>
      <c r="D56" s="18"/>
      <c r="E56" s="18"/>
      <c r="F56" s="105"/>
      <c r="G56" s="91"/>
      <c r="H56" s="40"/>
      <c r="I56" s="77"/>
      <c r="J56" s="133"/>
      <c r="K56" s="133"/>
      <c r="L56" s="44"/>
      <c r="M56" s="9"/>
      <c r="N56" s="9"/>
      <c r="O56" s="48"/>
      <c r="P56" s="48"/>
      <c r="Q56" s="48"/>
      <c r="R56" s="10"/>
      <c r="S56" s="9"/>
      <c r="T56" s="9"/>
      <c r="U56" s="83"/>
      <c r="V56" s="83"/>
      <c r="W56" s="83"/>
    </row>
    <row r="57" spans="1:23" ht="25.5" customHeight="1">
      <c r="A57" s="29" t="s">
        <v>11</v>
      </c>
      <c r="B57" s="41">
        <f t="shared" si="9"/>
        <v>15000</v>
      </c>
      <c r="C57" s="57">
        <v>15000</v>
      </c>
      <c r="D57" s="18"/>
      <c r="E57" s="18"/>
      <c r="F57" s="105"/>
      <c r="G57" s="91"/>
      <c r="H57" s="40"/>
      <c r="I57" s="124">
        <v>20000</v>
      </c>
      <c r="J57" s="132">
        <v>30000</v>
      </c>
      <c r="K57" s="132">
        <v>30000</v>
      </c>
      <c r="L57" s="44"/>
      <c r="M57" s="9"/>
      <c r="N57" s="9"/>
      <c r="O57" s="48"/>
      <c r="P57" s="48"/>
      <c r="Q57" s="48"/>
      <c r="R57" s="12">
        <v>20000</v>
      </c>
      <c r="S57" s="12">
        <v>30000</v>
      </c>
      <c r="T57" s="12">
        <v>30000</v>
      </c>
      <c r="U57" s="83"/>
      <c r="V57" s="83"/>
      <c r="W57" s="83"/>
    </row>
    <row r="58" spans="1:23" ht="13.5" customHeight="1">
      <c r="A58" s="29" t="s">
        <v>12</v>
      </c>
      <c r="B58" s="41">
        <f t="shared" si="9"/>
        <v>0</v>
      </c>
      <c r="C58" s="34"/>
      <c r="D58" s="18"/>
      <c r="E58" s="77"/>
      <c r="F58" s="105"/>
      <c r="G58" s="91"/>
      <c r="H58" s="40"/>
      <c r="I58" s="124">
        <v>10000</v>
      </c>
      <c r="J58" s="132">
        <v>10000</v>
      </c>
      <c r="K58" s="132">
        <v>10000</v>
      </c>
      <c r="L58" s="44"/>
      <c r="M58" s="9"/>
      <c r="N58" s="9"/>
      <c r="O58" s="48"/>
      <c r="P58" s="48"/>
      <c r="Q58" s="48"/>
      <c r="R58" s="12">
        <v>10000</v>
      </c>
      <c r="S58" s="12">
        <v>10000</v>
      </c>
      <c r="T58" s="12">
        <v>10000</v>
      </c>
      <c r="U58" s="83"/>
      <c r="V58" s="83"/>
      <c r="W58" s="83"/>
    </row>
    <row r="59" spans="1:23" ht="24" customHeight="1">
      <c r="A59" s="32" t="s">
        <v>15</v>
      </c>
      <c r="B59" s="41">
        <f t="shared" si="9"/>
        <v>30000</v>
      </c>
      <c r="C59" s="56"/>
      <c r="D59" s="18">
        <v>30000</v>
      </c>
      <c r="E59" s="18"/>
      <c r="F59" s="133"/>
      <c r="G59" s="104"/>
      <c r="H59" s="77"/>
      <c r="I59" s="124">
        <v>30000</v>
      </c>
      <c r="J59" s="132">
        <v>30000</v>
      </c>
      <c r="K59" s="132">
        <v>30000</v>
      </c>
      <c r="L59" s="105">
        <v>30000</v>
      </c>
      <c r="M59" s="12">
        <v>30000</v>
      </c>
      <c r="N59" s="12">
        <v>30000</v>
      </c>
      <c r="O59" s="48"/>
      <c r="P59" s="48"/>
      <c r="Q59" s="48"/>
      <c r="R59" s="12"/>
      <c r="S59" s="12"/>
      <c r="T59" s="12"/>
      <c r="U59" s="83"/>
      <c r="V59" s="83"/>
      <c r="W59" s="83"/>
    </row>
    <row r="60" spans="1:23" ht="12.75" customHeight="1">
      <c r="A60" s="30" t="s">
        <v>16</v>
      </c>
      <c r="B60" s="41">
        <f t="shared" si="9"/>
        <v>0</v>
      </c>
      <c r="C60" s="57"/>
      <c r="D60" s="40"/>
      <c r="E60" s="18"/>
      <c r="F60" s="105"/>
      <c r="G60" s="91"/>
      <c r="H60" s="40"/>
      <c r="I60" s="124">
        <v>10000</v>
      </c>
      <c r="J60" s="105"/>
      <c r="K60" s="105"/>
      <c r="L60" s="44"/>
      <c r="M60" s="9"/>
      <c r="N60" s="9"/>
      <c r="O60" s="48">
        <v>10000</v>
      </c>
      <c r="Q60" s="48"/>
      <c r="R60" s="12"/>
      <c r="S60" s="12"/>
      <c r="T60" s="12"/>
      <c r="U60" s="83"/>
      <c r="V60" s="83"/>
      <c r="W60" s="83"/>
    </row>
    <row r="61" spans="1:23" ht="25.5" customHeight="1">
      <c r="A61" s="31" t="s">
        <v>17</v>
      </c>
      <c r="B61" s="41">
        <f t="shared" si="9"/>
        <v>50000</v>
      </c>
      <c r="C61" s="59">
        <v>50000</v>
      </c>
      <c r="D61" s="36"/>
      <c r="E61" s="41"/>
      <c r="F61" s="148"/>
      <c r="G61" s="92"/>
      <c r="H61" s="36"/>
      <c r="I61" s="17"/>
      <c r="J61" s="172"/>
      <c r="K61" s="172"/>
      <c r="L61" s="83"/>
      <c r="M61" s="49"/>
      <c r="N61" s="49"/>
      <c r="O61" s="47"/>
      <c r="P61" s="47"/>
      <c r="Q61" s="47"/>
      <c r="R61" s="49"/>
      <c r="S61" s="49"/>
      <c r="T61" s="49"/>
      <c r="U61" s="83"/>
      <c r="V61" s="83"/>
      <c r="W61" s="83"/>
    </row>
    <row r="62" spans="1:23" ht="13.5" customHeight="1">
      <c r="A62" s="88" t="s">
        <v>39</v>
      </c>
      <c r="B62" s="41">
        <f t="shared" si="9"/>
        <v>15000</v>
      </c>
      <c r="C62" s="59"/>
      <c r="D62" s="72">
        <v>15000</v>
      </c>
      <c r="E62" s="41"/>
      <c r="F62" s="148"/>
      <c r="G62" s="92"/>
      <c r="H62" s="36"/>
      <c r="I62" s="182">
        <v>25000</v>
      </c>
      <c r="J62" s="129">
        <v>50000</v>
      </c>
      <c r="K62" s="129">
        <v>160000</v>
      </c>
      <c r="L62" s="83"/>
      <c r="M62" s="49"/>
      <c r="N62" s="49"/>
      <c r="O62" s="47"/>
      <c r="P62" s="47"/>
      <c r="Q62" s="47"/>
      <c r="R62" s="49"/>
      <c r="S62" s="49"/>
      <c r="T62" s="49"/>
      <c r="U62" s="83">
        <v>25000</v>
      </c>
      <c r="V62" s="83">
        <v>50000</v>
      </c>
      <c r="W62" s="83">
        <v>160000</v>
      </c>
    </row>
    <row r="63" spans="1:23" ht="16.5" customHeight="1">
      <c r="A63" s="88" t="s">
        <v>70</v>
      </c>
      <c r="B63" s="41">
        <f t="shared" si="9"/>
        <v>12000</v>
      </c>
      <c r="C63" s="54"/>
      <c r="D63" s="41">
        <v>12000</v>
      </c>
      <c r="E63" s="41"/>
      <c r="F63" s="134"/>
      <c r="G63" s="93"/>
      <c r="H63" s="41"/>
      <c r="I63" s="41"/>
      <c r="J63" s="135">
        <f>200000-45530-21033</f>
        <v>133437</v>
      </c>
      <c r="K63" s="135">
        <f>200000-45530-21033</f>
        <v>133437</v>
      </c>
      <c r="L63" s="83"/>
      <c r="M63" s="49">
        <v>133437</v>
      </c>
      <c r="N63" s="49">
        <v>133437</v>
      </c>
      <c r="O63" s="47"/>
      <c r="P63" s="47"/>
      <c r="Q63" s="47"/>
      <c r="R63" s="49"/>
      <c r="S63" s="49"/>
      <c r="T63" s="49"/>
      <c r="U63" s="83"/>
      <c r="V63" s="83"/>
      <c r="W63" s="83"/>
    </row>
    <row r="64" spans="1:23" ht="78.75" customHeight="1">
      <c r="A64" s="88" t="s">
        <v>92</v>
      </c>
      <c r="B64" s="41"/>
      <c r="C64" s="54"/>
      <c r="D64" s="41"/>
      <c r="E64" s="41"/>
      <c r="F64" s="134"/>
      <c r="G64" s="93"/>
      <c r="H64" s="41">
        <v>1170828</v>
      </c>
      <c r="I64" s="41"/>
      <c r="J64" s="168"/>
      <c r="K64" s="168"/>
      <c r="L64" s="83"/>
      <c r="M64" s="49"/>
      <c r="N64" s="49"/>
      <c r="O64" s="47"/>
      <c r="P64" s="47"/>
      <c r="Q64" s="47"/>
      <c r="R64" s="49"/>
      <c r="S64" s="49"/>
      <c r="T64" s="49"/>
      <c r="U64" s="83"/>
      <c r="V64" s="83"/>
      <c r="W64" s="83"/>
    </row>
    <row r="65" spans="1:23" ht="25.5" customHeight="1">
      <c r="A65" s="79" t="s">
        <v>57</v>
      </c>
      <c r="B65" s="41">
        <f t="shared" si="9"/>
        <v>0</v>
      </c>
      <c r="C65" s="54"/>
      <c r="D65" s="41"/>
      <c r="E65" s="41"/>
      <c r="F65" s="134"/>
      <c r="G65" s="93"/>
      <c r="H65" s="41"/>
      <c r="I65" s="126">
        <v>31200</v>
      </c>
      <c r="J65" s="180">
        <v>30000</v>
      </c>
      <c r="K65" s="186">
        <v>100000</v>
      </c>
      <c r="L65" s="83"/>
      <c r="M65" s="49"/>
      <c r="N65" s="49"/>
      <c r="O65" s="47">
        <v>31200</v>
      </c>
      <c r="P65" s="47">
        <v>30000</v>
      </c>
      <c r="Q65" s="47">
        <v>100000</v>
      </c>
      <c r="R65" s="49"/>
      <c r="S65" s="49"/>
      <c r="T65" s="49"/>
      <c r="U65" s="83"/>
      <c r="V65" s="83"/>
      <c r="W65" s="83"/>
    </row>
    <row r="66" spans="1:23" ht="13.5" customHeight="1">
      <c r="A66" s="31"/>
      <c r="B66" s="42"/>
      <c r="C66" s="60"/>
      <c r="D66" s="42"/>
      <c r="E66" s="115"/>
      <c r="F66" s="149"/>
      <c r="G66" s="94"/>
      <c r="H66" s="42"/>
      <c r="I66" s="17"/>
      <c r="J66" s="20"/>
      <c r="K66" s="20"/>
      <c r="L66" s="83"/>
      <c r="M66" s="49"/>
      <c r="N66" s="49"/>
      <c r="O66" s="47"/>
      <c r="P66" s="47"/>
      <c r="Q66" s="47"/>
      <c r="R66" s="49"/>
      <c r="S66" s="49"/>
      <c r="T66" s="49"/>
      <c r="U66" s="83"/>
      <c r="V66" s="83"/>
      <c r="W66" s="83"/>
    </row>
    <row r="67" spans="1:23" ht="12.75">
      <c r="A67" s="28" t="s">
        <v>47</v>
      </c>
      <c r="B67" s="38">
        <f>SUM(B68:B75)</f>
        <v>1099670</v>
      </c>
      <c r="C67" s="34"/>
      <c r="D67" s="38"/>
      <c r="E67" s="77"/>
      <c r="F67" s="44"/>
      <c r="G67" s="26"/>
      <c r="H67" s="38"/>
      <c r="I67" s="38">
        <f aca="true" t="shared" si="10" ref="I67:W67">SUM(I68:I75)</f>
        <v>2216854</v>
      </c>
      <c r="J67" s="44">
        <f t="shared" si="10"/>
        <v>661762</v>
      </c>
      <c r="K67" s="44">
        <f t="shared" si="10"/>
        <v>315746</v>
      </c>
      <c r="L67" s="44">
        <f t="shared" si="10"/>
        <v>2078854</v>
      </c>
      <c r="M67" s="38">
        <f t="shared" si="10"/>
        <v>661762</v>
      </c>
      <c r="N67" s="38">
        <f t="shared" si="10"/>
        <v>315746</v>
      </c>
      <c r="O67" s="38">
        <f t="shared" si="10"/>
        <v>138000</v>
      </c>
      <c r="P67" s="38">
        <f t="shared" si="10"/>
        <v>0</v>
      </c>
      <c r="Q67" s="38">
        <f t="shared" si="10"/>
        <v>0</v>
      </c>
      <c r="R67" s="38">
        <f t="shared" si="10"/>
        <v>0</v>
      </c>
      <c r="S67" s="38">
        <f t="shared" si="10"/>
        <v>0</v>
      </c>
      <c r="T67" s="38">
        <f t="shared" si="10"/>
        <v>0</v>
      </c>
      <c r="U67" s="38">
        <f t="shared" si="10"/>
        <v>0</v>
      </c>
      <c r="V67" s="38">
        <f t="shared" si="10"/>
        <v>0</v>
      </c>
      <c r="W67" s="38">
        <f t="shared" si="10"/>
        <v>0</v>
      </c>
    </row>
    <row r="68" spans="1:23" ht="38.25">
      <c r="A68" s="107" t="s">
        <v>40</v>
      </c>
      <c r="B68" s="41">
        <f aca="true" t="shared" si="11" ref="B68:B75">C68+D68+E68+F68+G68</f>
        <v>0</v>
      </c>
      <c r="C68" s="34"/>
      <c r="D68" s="18"/>
      <c r="E68" s="18"/>
      <c r="F68" s="44"/>
      <c r="G68" s="26"/>
      <c r="H68" s="38"/>
      <c r="I68" s="38"/>
      <c r="J68" s="44"/>
      <c r="K68" s="44"/>
      <c r="L68" s="44"/>
      <c r="M68" s="9"/>
      <c r="N68" s="9"/>
      <c r="O68" s="14"/>
      <c r="P68" s="14"/>
      <c r="Q68" s="14"/>
      <c r="R68" s="9"/>
      <c r="S68" s="9"/>
      <c r="T68" s="9"/>
      <c r="U68" s="44"/>
      <c r="V68" s="44"/>
      <c r="W68" s="44"/>
    </row>
    <row r="69" spans="1:23" ht="63.75">
      <c r="A69" s="107" t="s">
        <v>44</v>
      </c>
      <c r="B69" s="41">
        <f t="shared" si="11"/>
        <v>861670</v>
      </c>
      <c r="C69" s="34"/>
      <c r="D69" s="76">
        <v>637200</v>
      </c>
      <c r="E69" s="18">
        <f>134272+90198</f>
        <v>224470</v>
      </c>
      <c r="F69" s="44"/>
      <c r="G69" s="26"/>
      <c r="H69" s="38"/>
      <c r="I69" s="76">
        <v>593616</v>
      </c>
      <c r="J69" s="181">
        <v>100000</v>
      </c>
      <c r="K69" s="105"/>
      <c r="L69" s="105">
        <v>593616</v>
      </c>
      <c r="M69" s="12">
        <v>100000</v>
      </c>
      <c r="N69" s="12"/>
      <c r="O69" s="14"/>
      <c r="P69" s="14"/>
      <c r="Q69" s="14"/>
      <c r="R69" s="9"/>
      <c r="S69" s="9"/>
      <c r="T69" s="9"/>
      <c r="U69" s="44"/>
      <c r="V69" s="44"/>
      <c r="W69" s="44"/>
    </row>
    <row r="70" spans="1:23" ht="51">
      <c r="A70" s="107" t="s">
        <v>78</v>
      </c>
      <c r="B70" s="41"/>
      <c r="C70" s="34"/>
      <c r="D70" s="162"/>
      <c r="E70" s="162"/>
      <c r="F70" s="163"/>
      <c r="G70" s="164"/>
      <c r="H70" s="165"/>
      <c r="I70" s="166">
        <v>1485238</v>
      </c>
      <c r="J70" s="167">
        <v>561762</v>
      </c>
      <c r="K70" s="167">
        <v>315746</v>
      </c>
      <c r="L70" s="105">
        <v>1485238</v>
      </c>
      <c r="M70" s="12">
        <v>561762</v>
      </c>
      <c r="N70" s="12">
        <v>315746</v>
      </c>
      <c r="O70" s="14"/>
      <c r="P70" s="14"/>
      <c r="Q70" s="14"/>
      <c r="R70" s="9"/>
      <c r="S70" s="9"/>
      <c r="T70" s="9"/>
      <c r="U70" s="44"/>
      <c r="V70" s="44"/>
      <c r="W70" s="44"/>
    </row>
    <row r="71" spans="1:23" ht="25.5">
      <c r="A71" s="87" t="s">
        <v>31</v>
      </c>
      <c r="B71" s="41">
        <f t="shared" si="11"/>
        <v>0</v>
      </c>
      <c r="C71" s="34"/>
      <c r="D71" s="18"/>
      <c r="E71" s="77"/>
      <c r="F71" s="44"/>
      <c r="G71" s="26"/>
      <c r="H71" s="38"/>
      <c r="I71" s="38"/>
      <c r="J71" s="44"/>
      <c r="K71" s="44"/>
      <c r="L71" s="44"/>
      <c r="M71" s="9"/>
      <c r="N71" s="9"/>
      <c r="O71" s="14"/>
      <c r="P71" s="14"/>
      <c r="Q71" s="14"/>
      <c r="R71" s="9"/>
      <c r="S71" s="9"/>
      <c r="T71" s="9"/>
      <c r="U71" s="44"/>
      <c r="V71" s="44"/>
      <c r="W71" s="44"/>
    </row>
    <row r="72" spans="1:23" ht="63.75">
      <c r="A72" s="87" t="s">
        <v>75</v>
      </c>
      <c r="B72" s="41">
        <f t="shared" si="11"/>
        <v>38000</v>
      </c>
      <c r="C72" s="34"/>
      <c r="D72" s="161">
        <v>38000</v>
      </c>
      <c r="E72" s="77"/>
      <c r="F72" s="44"/>
      <c r="G72" s="26"/>
      <c r="H72" s="38"/>
      <c r="I72" s="38"/>
      <c r="J72" s="44"/>
      <c r="K72" s="44"/>
      <c r="L72" s="44"/>
      <c r="M72" s="9"/>
      <c r="N72" s="9"/>
      <c r="O72" s="14"/>
      <c r="P72" s="14"/>
      <c r="Q72" s="14"/>
      <c r="R72" s="9"/>
      <c r="S72" s="9"/>
      <c r="T72" s="9"/>
      <c r="U72" s="44"/>
      <c r="V72" s="44"/>
      <c r="W72" s="44"/>
    </row>
    <row r="73" spans="1:23" ht="28.5" customHeight="1">
      <c r="A73" s="143" t="s">
        <v>105</v>
      </c>
      <c r="B73" s="41">
        <f t="shared" si="11"/>
        <v>0</v>
      </c>
      <c r="C73" s="34"/>
      <c r="D73" s="18"/>
      <c r="E73" s="77"/>
      <c r="F73" s="44"/>
      <c r="G73" s="26"/>
      <c r="H73" s="38"/>
      <c r="I73" s="166">
        <v>36000</v>
      </c>
      <c r="J73" s="105"/>
      <c r="K73" s="105"/>
      <c r="L73" s="105"/>
      <c r="M73" s="12"/>
      <c r="N73" s="12"/>
      <c r="O73" s="48">
        <v>36000</v>
      </c>
      <c r="P73" s="14"/>
      <c r="Q73" s="14"/>
      <c r="R73" s="9"/>
      <c r="S73" s="9"/>
      <c r="T73" s="9"/>
      <c r="U73" s="44"/>
      <c r="V73" s="44"/>
      <c r="W73" s="44"/>
    </row>
    <row r="74" spans="1:23" ht="38.25">
      <c r="A74" s="143" t="s">
        <v>106</v>
      </c>
      <c r="B74" s="41">
        <f t="shared" si="11"/>
        <v>0</v>
      </c>
      <c r="C74" s="34"/>
      <c r="D74" s="18"/>
      <c r="E74" s="77"/>
      <c r="F74" s="44"/>
      <c r="G74" s="26"/>
      <c r="H74" s="38"/>
      <c r="I74" s="166">
        <v>102000</v>
      </c>
      <c r="J74" s="105"/>
      <c r="K74" s="105"/>
      <c r="L74" s="105"/>
      <c r="M74" s="12"/>
      <c r="N74" s="12"/>
      <c r="O74" s="48">
        <v>102000</v>
      </c>
      <c r="P74" s="14"/>
      <c r="Q74" s="14"/>
      <c r="R74" s="9"/>
      <c r="S74" s="9"/>
      <c r="T74" s="9"/>
      <c r="U74" s="44"/>
      <c r="V74" s="44"/>
      <c r="W74" s="44"/>
    </row>
    <row r="75" spans="1:23" ht="26.25" customHeight="1">
      <c r="A75" s="79" t="s">
        <v>55</v>
      </c>
      <c r="B75" s="41">
        <f t="shared" si="11"/>
        <v>200000</v>
      </c>
      <c r="C75" s="54"/>
      <c r="D75" s="41"/>
      <c r="E75" s="41">
        <v>200000</v>
      </c>
      <c r="F75" s="134"/>
      <c r="G75" s="93"/>
      <c r="H75" s="41"/>
      <c r="I75" s="41"/>
      <c r="J75" s="134"/>
      <c r="K75" s="134"/>
      <c r="L75" s="83"/>
      <c r="M75" s="49"/>
      <c r="N75" s="49"/>
      <c r="O75" s="47"/>
      <c r="P75" s="47"/>
      <c r="Q75" s="47"/>
      <c r="R75" s="49"/>
      <c r="S75" s="49"/>
      <c r="T75" s="49"/>
      <c r="U75" s="83"/>
      <c r="V75" s="83"/>
      <c r="W75" s="83"/>
    </row>
    <row r="76" spans="1:23" ht="12.75">
      <c r="A76" s="27"/>
      <c r="B76" s="17"/>
      <c r="C76" s="55"/>
      <c r="D76" s="17"/>
      <c r="E76" s="39"/>
      <c r="F76" s="20"/>
      <c r="G76" s="24"/>
      <c r="H76" s="17"/>
      <c r="I76" s="17"/>
      <c r="J76" s="20"/>
      <c r="K76" s="20"/>
      <c r="L76" s="83"/>
      <c r="M76" s="49"/>
      <c r="N76" s="49"/>
      <c r="O76" s="47"/>
      <c r="P76" s="47"/>
      <c r="Q76" s="47"/>
      <c r="R76" s="49"/>
      <c r="S76" s="49"/>
      <c r="T76" s="49"/>
      <c r="U76" s="83"/>
      <c r="V76" s="83"/>
      <c r="W76" s="83"/>
    </row>
    <row r="77" spans="1:23" ht="12.75">
      <c r="A77" s="28" t="s">
        <v>48</v>
      </c>
      <c r="B77" s="38">
        <f>SUM(B78:B78)</f>
        <v>55000</v>
      </c>
      <c r="C77" s="34"/>
      <c r="D77" s="38"/>
      <c r="E77" s="77"/>
      <c r="F77" s="44"/>
      <c r="G77" s="26"/>
      <c r="H77" s="38"/>
      <c r="I77" s="38">
        <f aca="true" t="shared" si="12" ref="I77:W77">SUM(I78:I78)</f>
        <v>0</v>
      </c>
      <c r="J77" s="38">
        <f t="shared" si="12"/>
        <v>0</v>
      </c>
      <c r="K77" s="38">
        <f t="shared" si="12"/>
        <v>0</v>
      </c>
      <c r="L77" s="44">
        <f t="shared" si="12"/>
        <v>0</v>
      </c>
      <c r="M77" s="38">
        <f t="shared" si="12"/>
        <v>0</v>
      </c>
      <c r="N77" s="38">
        <f t="shared" si="12"/>
        <v>0</v>
      </c>
      <c r="O77" s="38">
        <f t="shared" si="12"/>
        <v>0</v>
      </c>
      <c r="P77" s="38">
        <f t="shared" si="12"/>
        <v>0</v>
      </c>
      <c r="Q77" s="38">
        <f t="shared" si="12"/>
        <v>0</v>
      </c>
      <c r="R77" s="38">
        <f t="shared" si="12"/>
        <v>0</v>
      </c>
      <c r="S77" s="38">
        <f t="shared" si="12"/>
        <v>0</v>
      </c>
      <c r="T77" s="38">
        <f t="shared" si="12"/>
        <v>0</v>
      </c>
      <c r="U77" s="38">
        <f t="shared" si="12"/>
        <v>0</v>
      </c>
      <c r="V77" s="38">
        <f t="shared" si="12"/>
        <v>0</v>
      </c>
      <c r="W77" s="38">
        <f t="shared" si="12"/>
        <v>0</v>
      </c>
    </row>
    <row r="78" spans="1:23" ht="12.75">
      <c r="A78" s="87" t="s">
        <v>74</v>
      </c>
      <c r="B78" s="41">
        <f>C78+D78+E78+F78+G78</f>
        <v>55000</v>
      </c>
      <c r="C78" s="56">
        <v>55000</v>
      </c>
      <c r="D78" s="38"/>
      <c r="E78" s="77"/>
      <c r="F78" s="44"/>
      <c r="G78" s="26"/>
      <c r="H78" s="38"/>
      <c r="I78" s="38"/>
      <c r="J78" s="44"/>
      <c r="K78" s="44"/>
      <c r="L78" s="21"/>
      <c r="M78" s="44"/>
      <c r="N78" s="44"/>
      <c r="O78" s="34"/>
      <c r="P78" s="34"/>
      <c r="Q78" s="34"/>
      <c r="R78" s="44"/>
      <c r="S78" s="44"/>
      <c r="T78" s="44"/>
      <c r="U78" s="44"/>
      <c r="V78" s="44"/>
      <c r="W78" s="44"/>
    </row>
    <row r="79" spans="1:23" ht="14.25" customHeight="1">
      <c r="A79" s="25"/>
      <c r="B79" s="41"/>
      <c r="C79" s="55"/>
      <c r="D79" s="39"/>
      <c r="E79" s="39"/>
      <c r="F79" s="20"/>
      <c r="G79" s="24"/>
      <c r="H79" s="17"/>
      <c r="I79" s="17"/>
      <c r="J79" s="20"/>
      <c r="K79" s="20"/>
      <c r="L79" s="20"/>
      <c r="M79" s="8"/>
      <c r="N79" s="8"/>
      <c r="O79" s="4"/>
      <c r="P79" s="4"/>
      <c r="Q79" s="4"/>
      <c r="R79" s="49"/>
      <c r="S79" s="49"/>
      <c r="T79" s="49"/>
      <c r="U79" s="83"/>
      <c r="V79" s="83"/>
      <c r="W79" s="83"/>
    </row>
    <row r="80" spans="1:23" ht="14.25" customHeight="1">
      <c r="A80" s="110" t="s">
        <v>49</v>
      </c>
      <c r="B80" s="111">
        <f>SUM(B81:B83)</f>
        <v>0</v>
      </c>
      <c r="C80" s="116"/>
      <c r="D80" s="111"/>
      <c r="E80" s="111"/>
      <c r="F80" s="118"/>
      <c r="G80" s="111"/>
      <c r="H80" s="111"/>
      <c r="I80" s="111">
        <f>SUM(I81:I83)</f>
        <v>0</v>
      </c>
      <c r="J80" s="118">
        <f>SUM(J81:J83)</f>
        <v>100000</v>
      </c>
      <c r="K80" s="118">
        <f aca="true" t="shared" si="13" ref="K80:W80">SUM(K81:K83)</f>
        <v>100000</v>
      </c>
      <c r="L80" s="118">
        <f t="shared" si="13"/>
        <v>0</v>
      </c>
      <c r="M80" s="111">
        <f t="shared" si="13"/>
        <v>0</v>
      </c>
      <c r="N80" s="111">
        <f t="shared" si="13"/>
        <v>0</v>
      </c>
      <c r="O80" s="111">
        <f t="shared" si="13"/>
        <v>0</v>
      </c>
      <c r="P80" s="111">
        <f t="shared" si="13"/>
        <v>100000</v>
      </c>
      <c r="Q80" s="111">
        <f t="shared" si="13"/>
        <v>100000</v>
      </c>
      <c r="R80" s="111">
        <f t="shared" si="13"/>
        <v>0</v>
      </c>
      <c r="S80" s="111">
        <f t="shared" si="13"/>
        <v>0</v>
      </c>
      <c r="T80" s="111">
        <f t="shared" si="13"/>
        <v>0</v>
      </c>
      <c r="U80" s="111">
        <f t="shared" si="13"/>
        <v>0</v>
      </c>
      <c r="V80" s="111">
        <f t="shared" si="13"/>
        <v>0</v>
      </c>
      <c r="W80" s="111">
        <f t="shared" si="13"/>
        <v>0</v>
      </c>
    </row>
    <row r="81" spans="1:23" ht="14.25" customHeight="1">
      <c r="A81" s="27" t="s">
        <v>13</v>
      </c>
      <c r="B81" s="41">
        <f>C81+D81+E81+F81+G81</f>
        <v>0</v>
      </c>
      <c r="C81" s="116"/>
      <c r="D81" s="111"/>
      <c r="E81" s="111"/>
      <c r="F81" s="118"/>
      <c r="G81" s="117"/>
      <c r="H81" s="111"/>
      <c r="I81" s="125"/>
      <c r="J81" s="140">
        <v>100000</v>
      </c>
      <c r="K81" s="177"/>
      <c r="L81" s="139"/>
      <c r="M81" s="116"/>
      <c r="N81" s="116"/>
      <c r="O81" s="120"/>
      <c r="P81" s="121">
        <v>100000</v>
      </c>
      <c r="Q81" s="121"/>
      <c r="R81" s="175"/>
      <c r="S81" s="120"/>
      <c r="T81" s="120"/>
      <c r="U81" s="120"/>
      <c r="V81" s="118"/>
      <c r="W81" s="118"/>
    </row>
    <row r="82" spans="1:23" ht="15" customHeight="1">
      <c r="A82" s="32" t="s">
        <v>107</v>
      </c>
      <c r="B82" s="41">
        <f>C82+D82+E82+F82+G82</f>
        <v>0</v>
      </c>
      <c r="C82" s="55"/>
      <c r="D82" s="39"/>
      <c r="E82" s="39"/>
      <c r="F82" s="130"/>
      <c r="G82" s="71"/>
      <c r="H82" s="39"/>
      <c r="I82" s="17"/>
      <c r="J82" s="20"/>
      <c r="K82" s="20"/>
      <c r="L82" s="5"/>
      <c r="M82" s="55"/>
      <c r="N82" s="55"/>
      <c r="O82" s="2"/>
      <c r="P82" s="2"/>
      <c r="Q82" s="2"/>
      <c r="R82" s="3"/>
      <c r="S82" s="3"/>
      <c r="T82" s="3"/>
      <c r="U82" s="3"/>
      <c r="V82" s="83"/>
      <c r="W82" s="83"/>
    </row>
    <row r="83" spans="1:23" ht="15" customHeight="1">
      <c r="A83" s="32" t="s">
        <v>108</v>
      </c>
      <c r="B83" s="41">
        <f>C83+D83+E83+F83+G83</f>
        <v>0</v>
      </c>
      <c r="C83" s="55"/>
      <c r="D83" s="39"/>
      <c r="E83" s="39"/>
      <c r="F83" s="130"/>
      <c r="G83" s="71"/>
      <c r="H83" s="39"/>
      <c r="I83" s="17"/>
      <c r="J83" s="20"/>
      <c r="K83" s="184">
        <v>100000</v>
      </c>
      <c r="L83" s="55"/>
      <c r="M83" s="55"/>
      <c r="N83" s="55"/>
      <c r="O83" s="4"/>
      <c r="P83" s="4"/>
      <c r="Q83" s="4">
        <v>100000</v>
      </c>
      <c r="R83" s="47"/>
      <c r="S83" s="47"/>
      <c r="T83" s="47"/>
      <c r="U83" s="122"/>
      <c r="V83" s="83"/>
      <c r="W83" s="83"/>
    </row>
    <row r="84" spans="1:23" ht="15" customHeight="1">
      <c r="A84" s="32"/>
      <c r="B84" s="41"/>
      <c r="C84" s="55"/>
      <c r="D84" s="39"/>
      <c r="E84" s="39"/>
      <c r="F84" s="130"/>
      <c r="G84" s="71"/>
      <c r="H84" s="39"/>
      <c r="I84" s="17"/>
      <c r="J84" s="20"/>
      <c r="K84" s="20"/>
      <c r="L84" s="55"/>
      <c r="M84" s="55"/>
      <c r="N84" s="55"/>
      <c r="O84" s="4"/>
      <c r="P84" s="4"/>
      <c r="Q84" s="4"/>
      <c r="R84" s="47"/>
      <c r="S84" s="47"/>
      <c r="T84" s="47"/>
      <c r="U84" s="122"/>
      <c r="V84" s="83"/>
      <c r="W84" s="83"/>
    </row>
    <row r="85" spans="1:23" ht="12.75">
      <c r="A85" s="28" t="s">
        <v>50</v>
      </c>
      <c r="B85" s="37">
        <f>SUM(B86:B87)</f>
        <v>0</v>
      </c>
      <c r="C85" s="33"/>
      <c r="D85" s="37"/>
      <c r="E85" s="46"/>
      <c r="F85" s="63"/>
      <c r="G85" s="45"/>
      <c r="H85" s="37"/>
      <c r="I85" s="37">
        <f aca="true" t="shared" si="14" ref="I85:W85">SUM(I86:I87)</f>
        <v>0</v>
      </c>
      <c r="J85" s="63">
        <f t="shared" si="14"/>
        <v>95290</v>
      </c>
      <c r="K85" s="63">
        <f t="shared" si="14"/>
        <v>166763</v>
      </c>
      <c r="L85" s="63">
        <f t="shared" si="14"/>
        <v>0</v>
      </c>
      <c r="M85" s="13">
        <f t="shared" si="14"/>
        <v>95290</v>
      </c>
      <c r="N85" s="13">
        <f t="shared" si="14"/>
        <v>166763</v>
      </c>
      <c r="O85" s="15">
        <f t="shared" si="14"/>
        <v>0</v>
      </c>
      <c r="P85" s="15">
        <f t="shared" si="14"/>
        <v>0</v>
      </c>
      <c r="Q85" s="15">
        <f t="shared" si="14"/>
        <v>0</v>
      </c>
      <c r="R85" s="13">
        <f t="shared" si="14"/>
        <v>0</v>
      </c>
      <c r="S85" s="13">
        <f t="shared" si="14"/>
        <v>0</v>
      </c>
      <c r="T85" s="13">
        <f t="shared" si="14"/>
        <v>0</v>
      </c>
      <c r="U85" s="63">
        <f t="shared" si="14"/>
        <v>0</v>
      </c>
      <c r="V85" s="63">
        <f t="shared" si="14"/>
        <v>0</v>
      </c>
      <c r="W85" s="63">
        <f t="shared" si="14"/>
        <v>0</v>
      </c>
    </row>
    <row r="86" spans="1:23" ht="114.75">
      <c r="A86" s="88" t="s">
        <v>91</v>
      </c>
      <c r="B86" s="41"/>
      <c r="C86" s="56"/>
      <c r="D86" s="18"/>
      <c r="E86" s="18"/>
      <c r="F86" s="44"/>
      <c r="G86" s="26"/>
      <c r="H86" s="40">
        <v>3513632</v>
      </c>
      <c r="I86" s="39"/>
      <c r="J86" s="130"/>
      <c r="K86" s="130"/>
      <c r="L86" s="105"/>
      <c r="M86" s="12"/>
      <c r="N86" s="12"/>
      <c r="O86" s="48"/>
      <c r="P86" s="48"/>
      <c r="Q86" s="48"/>
      <c r="R86" s="49"/>
      <c r="S86" s="49"/>
      <c r="T86" s="49"/>
      <c r="U86" s="83"/>
      <c r="V86" s="83"/>
      <c r="W86" s="83"/>
    </row>
    <row r="87" spans="1:23" ht="30.75" customHeight="1">
      <c r="A87" s="70" t="s">
        <v>85</v>
      </c>
      <c r="B87" s="41">
        <f>C87+D87+E87+F87+G87</f>
        <v>0</v>
      </c>
      <c r="C87" s="58"/>
      <c r="D87" s="39"/>
      <c r="E87" s="39"/>
      <c r="F87" s="130"/>
      <c r="G87" s="71"/>
      <c r="H87" s="39"/>
      <c r="I87" s="173"/>
      <c r="J87" s="136">
        <f>61290+34000</f>
        <v>95290</v>
      </c>
      <c r="K87" s="136">
        <v>166763</v>
      </c>
      <c r="L87" s="130"/>
      <c r="M87" s="11">
        <v>95290</v>
      </c>
      <c r="N87" s="11">
        <v>166763</v>
      </c>
      <c r="O87" s="47"/>
      <c r="P87" s="47"/>
      <c r="Q87" s="47"/>
      <c r="R87" s="49"/>
      <c r="S87" s="49"/>
      <c r="T87" s="49"/>
      <c r="U87" s="83"/>
      <c r="V87" s="83"/>
      <c r="W87" s="83"/>
    </row>
    <row r="88" spans="1:23" ht="25.5">
      <c r="A88" s="114" t="s">
        <v>51</v>
      </c>
      <c r="B88" s="84">
        <f>SUM(B89:B89)</f>
        <v>0</v>
      </c>
      <c r="C88" s="82"/>
      <c r="D88" s="84"/>
      <c r="E88" s="84"/>
      <c r="F88" s="96"/>
      <c r="G88" s="84"/>
      <c r="H88" s="84"/>
      <c r="I88" s="84">
        <f aca="true" t="shared" si="15" ref="I88:W88">SUM(I89:I89)</f>
        <v>0</v>
      </c>
      <c r="J88" s="96">
        <f t="shared" si="15"/>
        <v>0</v>
      </c>
      <c r="K88" s="96">
        <f t="shared" si="15"/>
        <v>0</v>
      </c>
      <c r="L88" s="96">
        <f t="shared" si="15"/>
        <v>0</v>
      </c>
      <c r="M88" s="84">
        <f t="shared" si="15"/>
        <v>0</v>
      </c>
      <c r="N88" s="84">
        <f t="shared" si="15"/>
        <v>0</v>
      </c>
      <c r="O88" s="84">
        <f t="shared" si="15"/>
        <v>0</v>
      </c>
      <c r="P88" s="84">
        <f t="shared" si="15"/>
        <v>0</v>
      </c>
      <c r="Q88" s="84">
        <f t="shared" si="15"/>
        <v>0</v>
      </c>
      <c r="R88" s="84">
        <f t="shared" si="15"/>
        <v>0</v>
      </c>
      <c r="S88" s="84">
        <f t="shared" si="15"/>
        <v>0</v>
      </c>
      <c r="T88" s="84">
        <f t="shared" si="15"/>
        <v>0</v>
      </c>
      <c r="U88" s="84">
        <f t="shared" si="15"/>
        <v>0</v>
      </c>
      <c r="V88" s="84">
        <f t="shared" si="15"/>
        <v>0</v>
      </c>
      <c r="W88" s="84">
        <f t="shared" si="15"/>
        <v>0</v>
      </c>
    </row>
    <row r="89" spans="1:23" ht="12.75">
      <c r="A89" s="79"/>
      <c r="B89" s="41">
        <f>C89+D89+E89+F89+G89</f>
        <v>0</v>
      </c>
      <c r="C89" s="153"/>
      <c r="D89" s="41"/>
      <c r="E89" s="112"/>
      <c r="F89" s="150"/>
      <c r="G89" s="93"/>
      <c r="H89" s="41"/>
      <c r="I89" s="84"/>
      <c r="J89" s="96"/>
      <c r="K89" s="96"/>
      <c r="L89" s="96"/>
      <c r="M89" s="96"/>
      <c r="N89" s="96"/>
      <c r="O89" s="113"/>
      <c r="P89" s="113"/>
      <c r="Q89" s="113"/>
      <c r="R89" s="96"/>
      <c r="S89" s="96"/>
      <c r="T89" s="96"/>
      <c r="U89" s="96"/>
      <c r="V89" s="96"/>
      <c r="W89" s="96"/>
    </row>
    <row r="90" spans="1:23" ht="12.75">
      <c r="A90" s="89" t="s">
        <v>52</v>
      </c>
      <c r="B90" s="84">
        <f>SUM(B91)</f>
        <v>7860</v>
      </c>
      <c r="C90" s="153"/>
      <c r="D90" s="41"/>
      <c r="E90" s="112"/>
      <c r="F90" s="150"/>
      <c r="G90" s="93"/>
      <c r="H90" s="41"/>
      <c r="I90" s="84">
        <f aca="true" t="shared" si="16" ref="I90:W90">SUM(I91)</f>
        <v>108800</v>
      </c>
      <c r="J90" s="96">
        <f t="shared" si="16"/>
        <v>0</v>
      </c>
      <c r="K90" s="96">
        <f t="shared" si="16"/>
        <v>0</v>
      </c>
      <c r="L90" s="96">
        <f t="shared" si="16"/>
        <v>0</v>
      </c>
      <c r="M90" s="84">
        <f t="shared" si="16"/>
        <v>0</v>
      </c>
      <c r="N90" s="84">
        <f t="shared" si="16"/>
        <v>0</v>
      </c>
      <c r="O90" s="84">
        <f t="shared" si="16"/>
        <v>108800</v>
      </c>
      <c r="P90" s="84">
        <f t="shared" si="16"/>
        <v>0</v>
      </c>
      <c r="Q90" s="84">
        <f t="shared" si="16"/>
        <v>0</v>
      </c>
      <c r="R90" s="84">
        <f t="shared" si="16"/>
        <v>0</v>
      </c>
      <c r="S90" s="84">
        <f t="shared" si="16"/>
        <v>0</v>
      </c>
      <c r="T90" s="84">
        <f t="shared" si="16"/>
        <v>0</v>
      </c>
      <c r="U90" s="84">
        <f t="shared" si="16"/>
        <v>0</v>
      </c>
      <c r="V90" s="84">
        <f t="shared" si="16"/>
        <v>0</v>
      </c>
      <c r="W90" s="84">
        <f t="shared" si="16"/>
        <v>0</v>
      </c>
    </row>
    <row r="91" spans="1:23" ht="13.5" thickBot="1">
      <c r="A91" s="27" t="s">
        <v>73</v>
      </c>
      <c r="B91" s="41">
        <f>C91+D91+E91+F91+G91</f>
        <v>7860</v>
      </c>
      <c r="C91" s="61">
        <v>7860</v>
      </c>
      <c r="D91" s="65"/>
      <c r="E91" s="65"/>
      <c r="F91" s="141"/>
      <c r="G91" s="142"/>
      <c r="H91" s="64"/>
      <c r="I91" s="158">
        <f>128800-20000</f>
        <v>108800</v>
      </c>
      <c r="J91" s="141"/>
      <c r="K91" s="141"/>
      <c r="L91" s="130"/>
      <c r="M91" s="11"/>
      <c r="N91" s="11"/>
      <c r="O91" s="47">
        <v>108800</v>
      </c>
      <c r="P91" s="47"/>
      <c r="Q91" s="47"/>
      <c r="R91" s="49"/>
      <c r="S91" s="49"/>
      <c r="T91" s="49"/>
      <c r="U91" s="83"/>
      <c r="V91" s="83"/>
      <c r="W91" s="83"/>
    </row>
    <row r="92" spans="1:23" ht="13.5" thickBot="1">
      <c r="A92" s="90" t="s">
        <v>4</v>
      </c>
      <c r="B92" s="19">
        <f>B6+B16+B29+B37+B41+B45+B67+B77+B80+B85+B88+B90</f>
        <v>1963728</v>
      </c>
      <c r="C92" s="95">
        <f>SUM(C7:C91)</f>
        <v>680200</v>
      </c>
      <c r="D92" s="80">
        <f>SUM(D7:D91)</f>
        <v>782961</v>
      </c>
      <c r="E92" s="80">
        <f>SUM(E7:E91)</f>
        <v>490567</v>
      </c>
      <c r="F92" s="80">
        <f>SUM(F6:F91)</f>
        <v>0</v>
      </c>
      <c r="G92" s="19">
        <f>SUM(G6:G91)</f>
        <v>10000</v>
      </c>
      <c r="H92" s="19">
        <f>SUM(H6:H91)</f>
        <v>5761449</v>
      </c>
      <c r="I92" s="19">
        <f aca="true" t="shared" si="17" ref="I92:W92">I6+I16+I29+I37+I41+I45+I67+I77+I80+I85+I88+I90</f>
        <v>2907054</v>
      </c>
      <c r="J92" s="19">
        <f t="shared" si="17"/>
        <v>1801962</v>
      </c>
      <c r="K92" s="19">
        <f t="shared" si="17"/>
        <v>1522572</v>
      </c>
      <c r="L92" s="81">
        <f t="shared" si="17"/>
        <v>2108854</v>
      </c>
      <c r="M92" s="52">
        <f t="shared" si="17"/>
        <v>1123489</v>
      </c>
      <c r="N92" s="52">
        <f t="shared" si="17"/>
        <v>658272</v>
      </c>
      <c r="O92" s="52">
        <f t="shared" si="17"/>
        <v>723200</v>
      </c>
      <c r="P92" s="52">
        <f t="shared" si="17"/>
        <v>568473</v>
      </c>
      <c r="Q92" s="52">
        <f t="shared" si="17"/>
        <v>644300</v>
      </c>
      <c r="R92" s="52">
        <f t="shared" si="17"/>
        <v>50000</v>
      </c>
      <c r="S92" s="52">
        <f t="shared" si="17"/>
        <v>60000</v>
      </c>
      <c r="T92" s="52">
        <f t="shared" si="17"/>
        <v>60000</v>
      </c>
      <c r="U92" s="52">
        <f t="shared" si="17"/>
        <v>25000</v>
      </c>
      <c r="V92" s="52">
        <f t="shared" si="17"/>
        <v>50000</v>
      </c>
      <c r="W92" s="52">
        <f t="shared" si="17"/>
        <v>160000</v>
      </c>
    </row>
    <row r="93" spans="1:11" ht="12.75">
      <c r="A93" s="1" t="s">
        <v>22</v>
      </c>
      <c r="B93" s="1"/>
      <c r="C93" s="1"/>
      <c r="D93" s="1"/>
      <c r="F93" s="1"/>
      <c r="G93" s="1" t="s">
        <v>42</v>
      </c>
      <c r="H93" s="1"/>
      <c r="I93" s="1">
        <f>L92+O92+R92+U92</f>
        <v>2907054</v>
      </c>
      <c r="J93" s="1">
        <f>M92+P92+S92+V92</f>
        <v>1801962</v>
      </c>
      <c r="K93" s="1">
        <f>N92+Q92+T92+W92</f>
        <v>1522572</v>
      </c>
    </row>
    <row r="94" spans="1:11" ht="12.75">
      <c r="A94" s="1" t="s">
        <v>65</v>
      </c>
      <c r="B94" s="1"/>
      <c r="C94" s="1"/>
      <c r="D94" s="1"/>
      <c r="F94" s="1"/>
      <c r="G94" s="1" t="s">
        <v>23</v>
      </c>
      <c r="H94" s="1"/>
      <c r="I94" s="1"/>
      <c r="J94" s="1"/>
      <c r="K94" s="1"/>
    </row>
    <row r="95" spans="2:7" ht="12.75">
      <c r="B95" s="1"/>
      <c r="G95" s="1" t="s">
        <v>43</v>
      </c>
    </row>
    <row r="96" spans="1:2" ht="12.75">
      <c r="A96" s="1"/>
      <c r="B96" s="1"/>
    </row>
    <row r="98" spans="4:12" ht="12.75">
      <c r="D98" s="1"/>
      <c r="E98" s="146">
        <f>D51+D59+D63</f>
        <v>62761</v>
      </c>
      <c r="F98" s="146"/>
      <c r="G98" s="1"/>
      <c r="H98" s="1" t="s">
        <v>32</v>
      </c>
      <c r="I98" s="1"/>
      <c r="J98" s="1"/>
      <c r="K98" s="1"/>
      <c r="L98" s="1"/>
    </row>
    <row r="99" spans="4:12" ht="12.75">
      <c r="D99" s="1">
        <f>E99+E102+D103</f>
        <v>490567</v>
      </c>
      <c r="E99" s="146">
        <f>E92-E17-E33-E34-E35</f>
        <v>443665</v>
      </c>
      <c r="F99" s="146"/>
      <c r="G99" s="1"/>
      <c r="H99" s="1" t="s">
        <v>36</v>
      </c>
      <c r="I99" s="1"/>
      <c r="J99" s="1"/>
      <c r="K99" s="1"/>
      <c r="L99" s="1"/>
    </row>
    <row r="100" spans="4:12" ht="12.75">
      <c r="D100" s="1"/>
      <c r="E100" s="146">
        <f>D7+D8+D9+D52+D55+D62+D69</f>
        <v>682200</v>
      </c>
      <c r="F100" s="146"/>
      <c r="G100" s="1"/>
      <c r="H100" s="1" t="s">
        <v>33</v>
      </c>
      <c r="I100" s="1"/>
      <c r="J100" s="1">
        <f>I7+I8+I9+I69</f>
        <v>603616</v>
      </c>
      <c r="K100" s="1">
        <f>J7+J8+J9+J38+J53+J55+J57+J58+J59+J62+J69+J81</f>
        <v>560000</v>
      </c>
      <c r="L100" s="1">
        <f>K7+K8+K9+K18+K19+K20+K24+K25+K26+K27+K50+K55+K57+K58+K59+K62+K65+K83</f>
        <v>526626</v>
      </c>
    </row>
    <row r="101" spans="4:12" ht="12.75">
      <c r="D101" s="1"/>
      <c r="E101" s="146">
        <f>C92</f>
        <v>680200</v>
      </c>
      <c r="F101" s="146"/>
      <c r="G101" s="1"/>
      <c r="H101" s="1" t="s">
        <v>34</v>
      </c>
      <c r="I101" s="1"/>
      <c r="J101" s="1">
        <f>I30+I55+I57+I58+I59+I60+I62+I65+I87+I91</f>
        <v>680200</v>
      </c>
      <c r="K101" s="1">
        <f>J10+J14+J30+J47+J49+J63+J65+J87</f>
        <v>680200</v>
      </c>
      <c r="L101" s="1">
        <f>K10+K30+K49+K63+K87</f>
        <v>680200</v>
      </c>
    </row>
    <row r="102" spans="5:12" ht="12.75">
      <c r="E102" s="146">
        <f>E17</f>
        <v>40102</v>
      </c>
      <c r="F102" s="146"/>
      <c r="G102" s="1"/>
      <c r="H102" s="1" t="s">
        <v>25</v>
      </c>
      <c r="I102" s="1"/>
      <c r="J102" s="1">
        <f>I17</f>
        <v>0</v>
      </c>
      <c r="K102" s="1"/>
      <c r="L102" s="1"/>
    </row>
    <row r="103" spans="4:12" ht="12.75">
      <c r="D103" s="1">
        <v>6800</v>
      </c>
      <c r="E103" s="146">
        <f>E33+E34+E35+G92</f>
        <v>16800</v>
      </c>
      <c r="F103" s="146"/>
      <c r="G103" s="1"/>
      <c r="H103" s="1" t="s">
        <v>35</v>
      </c>
      <c r="I103" s="1"/>
      <c r="J103" s="1">
        <f>I33+I34+I35+I32</f>
        <v>0</v>
      </c>
      <c r="K103" s="1"/>
      <c r="L103" s="1"/>
    </row>
    <row r="104" spans="4:12" ht="12.75">
      <c r="D104" s="1"/>
      <c r="E104" s="146">
        <f>D72</f>
        <v>38000</v>
      </c>
      <c r="F104" s="146"/>
      <c r="G104" s="1"/>
      <c r="H104" s="1" t="s">
        <v>77</v>
      </c>
      <c r="I104" s="1"/>
      <c r="J104" s="1">
        <f>I70+I73+I74</f>
        <v>1623238</v>
      </c>
      <c r="K104" s="1">
        <f>J70</f>
        <v>561762</v>
      </c>
      <c r="L104" s="1">
        <f>K70</f>
        <v>315746</v>
      </c>
    </row>
    <row r="105" spans="5:12" ht="12.75">
      <c r="E105" s="69">
        <f>SUM(E98:E104)</f>
        <v>1963728</v>
      </c>
      <c r="F105" s="69"/>
      <c r="J105">
        <f>SUM(J98:J104)</f>
        <v>2907054</v>
      </c>
      <c r="K105">
        <f>SUM(K98:K104)</f>
        <v>1801962</v>
      </c>
      <c r="L105">
        <f>SUM(L98:L104)</f>
        <v>1522572</v>
      </c>
    </row>
    <row r="106" spans="5:12" ht="12.75">
      <c r="E106" s="69">
        <f>E105-E102-E103</f>
        <v>1906826</v>
      </c>
      <c r="F106" s="69"/>
      <c r="J106" s="78">
        <f>J105-J102-J103</f>
        <v>2907054</v>
      </c>
      <c r="K106" s="78"/>
      <c r="L106" s="78"/>
    </row>
  </sheetData>
  <sheetProtection/>
  <mergeCells count="10">
    <mergeCell ref="L4:N4"/>
    <mergeCell ref="O4:Q4"/>
    <mergeCell ref="R4:T4"/>
    <mergeCell ref="U4:W4"/>
    <mergeCell ref="A3:K3"/>
    <mergeCell ref="A4:A5"/>
    <mergeCell ref="B4:B5"/>
    <mergeCell ref="C4:G4"/>
    <mergeCell ref="H4:H5"/>
    <mergeCell ref="I4:K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Aksakovo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 Diankova</dc:creator>
  <cp:keywords/>
  <dc:description/>
  <cp:lastModifiedBy>pc</cp:lastModifiedBy>
  <cp:lastPrinted>2017-02-13T15:47:54Z</cp:lastPrinted>
  <dcterms:created xsi:type="dcterms:W3CDTF">2005-05-09T05:16:28Z</dcterms:created>
  <dcterms:modified xsi:type="dcterms:W3CDTF">2017-02-15T14:07:55Z</dcterms:modified>
  <cp:category/>
  <cp:version/>
  <cp:contentType/>
  <cp:contentStatus/>
</cp:coreProperties>
</file>